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2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'Лист1'!$A$1:$D$62</definedName>
  </definedNames>
  <calcPr fullCalcOnLoad="1" refMode="R1C1"/>
</workbook>
</file>

<file path=xl/sharedStrings.xml><?xml version="1.0" encoding="utf-8"?>
<sst xmlns="http://schemas.openxmlformats.org/spreadsheetml/2006/main" count="56" uniqueCount="56">
  <si>
    <t>Поступило за отчетный период</t>
  </si>
  <si>
    <t>Приложение №1</t>
  </si>
  <si>
    <t>к отчету по дому ул.Боровая, 10</t>
  </si>
  <si>
    <t xml:space="preserve">   </t>
  </si>
  <si>
    <t>за 2016 год</t>
  </si>
  <si>
    <t>Содержание и техническое обслуживание общего имущества МКД:</t>
  </si>
  <si>
    <t>ОТЧЕТ ПО СОДЕРЖАНИЮ И ТЕКУЩЕМУ РЕМОНТУ</t>
  </si>
  <si>
    <t xml:space="preserve">по адресу: ул. Михаила Лермонтова, 248 </t>
  </si>
  <si>
    <t>4. Расходы по содержание общего имущества МКД</t>
  </si>
  <si>
    <t xml:space="preserve">7. Всего расходов  за период  </t>
  </si>
  <si>
    <t>начислено</t>
  </si>
  <si>
    <t>Наличие мусоропровода: нет</t>
  </si>
  <si>
    <t>Наличие лифтов:нет</t>
  </si>
  <si>
    <t>3. Расходы на управление МКД (тариф)</t>
  </si>
  <si>
    <t xml:space="preserve">ИТОГО расходов на управление МКД </t>
  </si>
  <si>
    <t xml:space="preserve">ИТОГО расходов на содержание и обслуживание МКД </t>
  </si>
  <si>
    <t>ИТОГО расходы на коммунальные ресурсы для содержания ОИ</t>
  </si>
  <si>
    <t xml:space="preserve">Горячая вода на содержание ОИ («РСО»)                                                                        </t>
  </si>
  <si>
    <t>5. Расходы на текущий ремонт</t>
  </si>
  <si>
    <t>6. Расходы на коммунальные ресурсы для содержания ОИ ( ф.28)</t>
  </si>
  <si>
    <t>7. Прочие расходы</t>
  </si>
  <si>
    <t>ИТОГО прочие расходы</t>
  </si>
  <si>
    <t>в т.ч. ОИ</t>
  </si>
  <si>
    <t xml:space="preserve">    Поступление по услугам </t>
  </si>
  <si>
    <t>Сотрудник</t>
  </si>
  <si>
    <t>ИТОГО расходы на текущий ремонт</t>
  </si>
  <si>
    <t xml:space="preserve">Отведение сточных вод на содержание ОИ («РСО»)  </t>
  </si>
  <si>
    <t>ХВС на содержание ОИ («РСО")</t>
  </si>
  <si>
    <t xml:space="preserve">Электроэнергия на содержание ОИ («РСО»)                                                       </t>
  </si>
  <si>
    <t xml:space="preserve">2. Начисления и поступления </t>
  </si>
  <si>
    <t>Собираемость</t>
  </si>
  <si>
    <t>общая площадь:1032,70 кв.м.</t>
  </si>
  <si>
    <t>электротовары (замена ламп)</t>
  </si>
  <si>
    <t>период: год</t>
  </si>
  <si>
    <t>1. Средства на счете дома на 01.01.2019г.</t>
  </si>
  <si>
    <t>с-до на 01.01.2019 г.</t>
  </si>
  <si>
    <t>Задолженность на 01.01.2020г.</t>
  </si>
  <si>
    <t xml:space="preserve">8. Средства на счете дома на 01.01.2020 г.  </t>
  </si>
  <si>
    <t>кран сбросовый на стояке отопления</t>
  </si>
  <si>
    <t>ремонт отопления</t>
  </si>
  <si>
    <t>ремонт водопровода,замена части трубы(запчасти,работа)</t>
  </si>
  <si>
    <t>замена табличек на подъезде</t>
  </si>
  <si>
    <t>Промывка системы отопления</t>
  </si>
  <si>
    <t>Услуги юриста</t>
  </si>
  <si>
    <t>Очистка снега погрузчиком</t>
  </si>
  <si>
    <r>
      <t xml:space="preserve">Количество подъездов:  3                                                </t>
    </r>
    <r>
      <rPr>
        <b/>
        <sz val="14"/>
        <rFont val="Arial Cyr"/>
        <family val="0"/>
      </rPr>
      <t>тариф 14,42</t>
    </r>
  </si>
  <si>
    <t>оплачиваемая площадь: 948,50 кв.м.</t>
  </si>
  <si>
    <t xml:space="preserve">Услуги управления МКД (ООО"Время перемен")                                                                                                                                </t>
  </si>
  <si>
    <t xml:space="preserve">Налог (ИФНС №1)                                                                                                                                 </t>
  </si>
  <si>
    <t xml:space="preserve">Аварийная служба (МКУ "Бийская служба спасения")                                                                                                          </t>
  </si>
  <si>
    <t xml:space="preserve">Услуги паспортной службы ("ЕИРКЦ")                                                                                                                                                                    </t>
  </si>
  <si>
    <t xml:space="preserve">Услуги по оказанию подомового учета  ("ЕИРКЦ")                                                                                                                                     </t>
  </si>
  <si>
    <t xml:space="preserve">Информационное и расчетное обслуживание ("ЕИРКЦ")                                                                        </t>
  </si>
  <si>
    <t xml:space="preserve">Услуги по приему денежных средств ("Система город")                                              </t>
  </si>
  <si>
    <t xml:space="preserve">Обслуживание инженерных систем, строительных конструкций, помещ. общего пользования, (в том числе сантехник, электрик)                                                                                                                                                              </t>
  </si>
  <si>
    <t>щиты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</si>
</sst>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justify" vertical="justify"/>
    </xf>
    <xf numFmtId="0" fontId="2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right" vertical="justify"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/>
    </xf>
    <xf numFmtId="4" fontId="3" fillId="33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2" xfId="0" applyFont="1" applyBorder="1" applyAlignment="1">
      <alignment/>
    </xf>
    <xf numFmtId="10" fontId="3" fillId="0" borderId="17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23" xfId="0" applyBorder="1" applyAlignment="1">
      <alignment wrapText="1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justify" vertical="justify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" fontId="3" fillId="0" borderId="19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5;&#1091;&#1082;\Desktop\&#1054;&#1090;&#1095;&#1077;&#1090;&#1099;%20&#1077;&#1078;&#1077;&#1084;&#1077;&#1089;&#1103;&#1095;&#1085;&#1099;&#1077;%20&#1087;&#1086;%20&#1076;&#1086;&#1084;&#1072;&#1084;\&#1086;&#1090;&#1095;&#1077;&#1090;&#1099;%20%20&#1087;&#1086;%20&#1076;&#1086;&#1084;&#1072;&#1084;%202019\&#1086;&#1090;&#1095;&#1077;&#1090;&#1099;%20&#1079;&#1072;%20&#1086;&#1082;&#1090;&#1103;&#1073;&#1088;&#1100;\&#1054;&#1090;&#1095;&#1077;&#1090;%20&#1087;&#1086;%20&#1076;&#1086;&#1084;&#1091;%20&#1051;&#1077;&#1088;&#1084;&#1086;&#1085;&#1090;&#1086;&#1074;&#1072;,248,%2010&#1089;&#1072;&#1081;&#1090;.%20ls%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>
            <v>14476.28</v>
          </cell>
          <cell r="C11">
            <v>33629.8</v>
          </cell>
        </row>
        <row r="15">
          <cell r="B15">
            <v>50</v>
          </cell>
        </row>
        <row r="23">
          <cell r="D23">
            <v>531.1600000000001</v>
          </cell>
        </row>
        <row r="24">
          <cell r="D24">
            <v>161.245</v>
          </cell>
        </row>
        <row r="25">
          <cell r="D25">
            <v>23.37</v>
          </cell>
        </row>
        <row r="26">
          <cell r="D26">
            <v>332.95</v>
          </cell>
        </row>
        <row r="27">
          <cell r="D27">
            <v>976.23</v>
          </cell>
        </row>
        <row r="28">
          <cell r="D28">
            <v>6108.34</v>
          </cell>
        </row>
        <row r="33">
          <cell r="D33">
            <v>227</v>
          </cell>
        </row>
        <row r="34">
          <cell r="D34">
            <v>700</v>
          </cell>
        </row>
        <row r="42">
          <cell r="D42">
            <v>525.51</v>
          </cell>
        </row>
        <row r="43">
          <cell r="D43">
            <v>98.56</v>
          </cell>
        </row>
        <row r="44">
          <cell r="D44">
            <v>47.29</v>
          </cell>
        </row>
        <row r="45">
          <cell r="D45">
            <v>127.55</v>
          </cell>
        </row>
        <row r="49">
          <cell r="D49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">
      <selection activeCell="J37" sqref="J37"/>
    </sheetView>
  </sheetViews>
  <sheetFormatPr defaultColWidth="9.00390625" defaultRowHeight="12.75"/>
  <cols>
    <col min="1" max="2" width="26.375" style="0" customWidth="1"/>
    <col min="3" max="3" width="47.875" style="0" customWidth="1"/>
    <col min="4" max="4" width="22.125" style="0" customWidth="1"/>
  </cols>
  <sheetData>
    <row r="1" spans="1:10" ht="18">
      <c r="A1" s="43" t="s">
        <v>6</v>
      </c>
      <c r="B1" s="43"/>
      <c r="C1" s="43"/>
      <c r="D1" s="43"/>
      <c r="E1" s="20"/>
      <c r="F1" s="20"/>
      <c r="G1" s="20"/>
      <c r="H1" s="20"/>
      <c r="I1" s="20"/>
      <c r="J1" s="20"/>
    </row>
    <row r="2" spans="1:10" ht="18">
      <c r="A2" s="43" t="s">
        <v>7</v>
      </c>
      <c r="B2" s="43"/>
      <c r="C2" s="43"/>
      <c r="D2" s="20"/>
      <c r="E2" s="20"/>
      <c r="F2" s="20"/>
      <c r="G2" s="20"/>
      <c r="H2" s="20"/>
      <c r="I2" s="20"/>
      <c r="J2" s="20"/>
    </row>
    <row r="3" spans="1:10" ht="18">
      <c r="A3" s="43" t="s">
        <v>33</v>
      </c>
      <c r="B3" s="43"/>
      <c r="C3" s="43"/>
      <c r="D3" s="20"/>
      <c r="E3" s="20"/>
      <c r="F3" s="20"/>
      <c r="G3" s="20"/>
      <c r="H3" s="20"/>
      <c r="I3" s="20"/>
      <c r="J3" s="20"/>
    </row>
    <row r="4" spans="1:10" ht="18">
      <c r="A4" s="44" t="s">
        <v>45</v>
      </c>
      <c r="B4" s="44"/>
      <c r="C4" s="45"/>
      <c r="D4" s="45"/>
      <c r="E4" s="25"/>
      <c r="F4" s="25"/>
      <c r="G4" s="25"/>
      <c r="H4" s="25"/>
      <c r="I4" s="25"/>
      <c r="J4" s="25"/>
    </row>
    <row r="5" spans="1:10" ht="15.75">
      <c r="A5" s="18" t="s">
        <v>11</v>
      </c>
      <c r="B5" s="18"/>
      <c r="C5" s="18" t="s">
        <v>46</v>
      </c>
      <c r="D5" s="16"/>
      <c r="E5" s="25"/>
      <c r="F5" s="16"/>
      <c r="G5" s="16"/>
      <c r="H5" s="16"/>
      <c r="I5" s="16"/>
      <c r="J5" s="16"/>
    </row>
    <row r="6" spans="1:3" ht="15.75" customHeight="1">
      <c r="A6" s="17" t="s">
        <v>12</v>
      </c>
      <c r="B6" s="17"/>
      <c r="C6" s="17" t="s">
        <v>31</v>
      </c>
    </row>
    <row r="7" spans="1:4" ht="15.75">
      <c r="A7" s="68" t="s">
        <v>34</v>
      </c>
      <c r="B7" s="68"/>
      <c r="C7" s="68"/>
      <c r="D7" s="13">
        <v>-72975.4</v>
      </c>
    </row>
    <row r="8" spans="3:4" ht="15" customHeight="1">
      <c r="C8" s="31"/>
      <c r="D8" s="42"/>
    </row>
    <row r="9" spans="1:10" ht="16.5" thickBot="1">
      <c r="A9" s="46" t="s">
        <v>29</v>
      </c>
      <c r="B9" s="46"/>
      <c r="C9" s="46"/>
      <c r="D9" s="46"/>
      <c r="E9" s="2"/>
      <c r="F9" s="2"/>
      <c r="G9" s="2"/>
      <c r="H9" s="2"/>
      <c r="I9" s="2"/>
      <c r="J9" s="2"/>
    </row>
    <row r="10" spans="1:4" ht="33.75" customHeight="1">
      <c r="A10" s="6" t="s">
        <v>35</v>
      </c>
      <c r="B10" s="29" t="s">
        <v>10</v>
      </c>
      <c r="C10" s="7" t="s">
        <v>0</v>
      </c>
      <c r="D10" s="8" t="s">
        <v>36</v>
      </c>
    </row>
    <row r="11" spans="1:4" ht="19.5" customHeight="1" thickBot="1">
      <c r="A11" s="12">
        <v>-80507.1</v>
      </c>
      <c r="B11" s="33">
        <f>130233.93+'[1]Лист1'!$B$11+14476.28+14676.28</f>
        <v>173862.77</v>
      </c>
      <c r="C11" s="15">
        <f>126654.51+'[1]Лист1'!$C$11+18176.09+17391.26</f>
        <v>195851.66</v>
      </c>
      <c r="D11" s="14">
        <f>A11-B11+C11</f>
        <v>-58518.20999999999</v>
      </c>
    </row>
    <row r="12" spans="1:4" ht="19.5" customHeight="1">
      <c r="A12" s="10"/>
      <c r="B12" s="10" t="s">
        <v>30</v>
      </c>
      <c r="C12" s="47">
        <f>C11/B11*1</f>
        <v>1.1264726772730012</v>
      </c>
      <c r="D12" s="48"/>
    </row>
    <row r="13" spans="1:4" ht="19.5" customHeight="1">
      <c r="A13" s="10"/>
      <c r="B13" s="10"/>
      <c r="C13" s="22"/>
      <c r="D13" s="22"/>
    </row>
    <row r="14" spans="1:4" ht="19.5" customHeight="1">
      <c r="A14" s="67" t="s">
        <v>23</v>
      </c>
      <c r="B14" s="67"/>
      <c r="C14" s="22"/>
      <c r="D14" s="22"/>
    </row>
    <row r="15" spans="1:4" ht="19.5" customHeight="1">
      <c r="A15" s="33" t="s">
        <v>24</v>
      </c>
      <c r="B15" s="33">
        <f>450+'[1]Лист1'!$B$15+100</f>
        <v>600</v>
      </c>
      <c r="C15" s="22"/>
      <c r="D15" s="22"/>
    </row>
    <row r="16" spans="1:4" ht="33.75" customHeight="1">
      <c r="A16" s="66" t="s">
        <v>13</v>
      </c>
      <c r="B16" s="66"/>
      <c r="C16" s="66"/>
      <c r="D16" s="22"/>
    </row>
    <row r="17" spans="1:4" ht="19.5" customHeight="1">
      <c r="A17" s="71" t="s">
        <v>47</v>
      </c>
      <c r="B17" s="71"/>
      <c r="C17" s="71"/>
      <c r="D17" s="24">
        <v>15934.8</v>
      </c>
    </row>
    <row r="18" spans="1:4" ht="19.5" customHeight="1">
      <c r="A18" s="71" t="s">
        <v>48</v>
      </c>
      <c r="B18" s="71"/>
      <c r="C18" s="71"/>
      <c r="D18" s="24">
        <v>2048.76</v>
      </c>
    </row>
    <row r="19" spans="1:4" ht="19.5" customHeight="1">
      <c r="A19" s="69" t="s">
        <v>14</v>
      </c>
      <c r="B19" s="69"/>
      <c r="C19" s="69"/>
      <c r="D19" s="11">
        <f>D17+D18</f>
        <v>17983.559999999998</v>
      </c>
    </row>
    <row r="20" spans="1:4" ht="11.25" customHeight="1">
      <c r="A20" s="34"/>
      <c r="B20" s="34"/>
      <c r="C20" s="34"/>
      <c r="D20" s="23"/>
    </row>
    <row r="21" spans="1:4" ht="18" customHeight="1">
      <c r="A21" s="70" t="s">
        <v>8</v>
      </c>
      <c r="B21" s="70"/>
      <c r="C21" s="70"/>
      <c r="D21" s="17"/>
    </row>
    <row r="22" spans="1:4" ht="17.25" customHeight="1">
      <c r="A22" s="57"/>
      <c r="B22" s="58"/>
      <c r="C22" s="59"/>
      <c r="D22" s="1"/>
    </row>
    <row r="23" spans="1:4" ht="18.75" customHeight="1">
      <c r="A23" s="57" t="s">
        <v>49</v>
      </c>
      <c r="B23" s="58"/>
      <c r="C23" s="59"/>
      <c r="D23" s="1">
        <f>4780.44+'[1]Лист1'!$D$23+1062.32</f>
        <v>6373.919999999999</v>
      </c>
    </row>
    <row r="24" spans="1:4" ht="18.75" customHeight="1">
      <c r="A24" s="57" t="s">
        <v>50</v>
      </c>
      <c r="B24" s="58"/>
      <c r="C24" s="59"/>
      <c r="D24" s="1">
        <f>1451.25+'[1]Лист1'!$D$24+322.5</f>
        <v>1934.995</v>
      </c>
    </row>
    <row r="25" spans="1:4" ht="17.25" customHeight="1">
      <c r="A25" s="35" t="s">
        <v>51</v>
      </c>
      <c r="B25" s="36"/>
      <c r="C25" s="38"/>
      <c r="D25" s="1">
        <f>210.33+'[1]Лист1'!$D$25+46.74</f>
        <v>280.44</v>
      </c>
    </row>
    <row r="26" spans="1:4" ht="18.75" customHeight="1">
      <c r="A26" s="57" t="s">
        <v>52</v>
      </c>
      <c r="B26" s="58"/>
      <c r="C26" s="59"/>
      <c r="D26" s="1">
        <f>2995.61+'[1]Лист1'!$D$26+670.5</f>
        <v>3999.06</v>
      </c>
    </row>
    <row r="27" spans="1:5" ht="16.5" customHeight="1">
      <c r="A27" s="57" t="s">
        <v>53</v>
      </c>
      <c r="B27" s="58"/>
      <c r="C27" s="59"/>
      <c r="D27" s="1">
        <f>3067.32+'[1]Лист1'!$D$27+1036.68</f>
        <v>5080.2300000000005</v>
      </c>
      <c r="E27" s="9"/>
    </row>
    <row r="28" spans="1:4" s="19" customFormat="1" ht="27.75" customHeight="1">
      <c r="A28" s="60" t="s">
        <v>54</v>
      </c>
      <c r="B28" s="61"/>
      <c r="C28" s="62"/>
      <c r="D28" s="21">
        <f>54975.06+'[1]Лист1'!$D$28+12216.6</f>
        <v>73300</v>
      </c>
    </row>
    <row r="29" spans="1:4" ht="18" customHeight="1">
      <c r="A29" s="51"/>
      <c r="B29" s="52"/>
      <c r="C29" s="53"/>
      <c r="D29" s="1"/>
    </row>
    <row r="30" spans="1:4" ht="17.25" customHeight="1">
      <c r="A30" s="54" t="s">
        <v>15</v>
      </c>
      <c r="B30" s="55"/>
      <c r="C30" s="56"/>
      <c r="D30" s="3">
        <f>D29+D28+D27+D26+D25+D24+D23+D22</f>
        <v>90968.64499999999</v>
      </c>
    </row>
    <row r="31" spans="1:3" ht="21.75" customHeight="1">
      <c r="A31" s="28" t="s">
        <v>18</v>
      </c>
      <c r="B31" s="28"/>
      <c r="C31" s="28"/>
    </row>
    <row r="32" spans="1:4" ht="18.75" customHeight="1">
      <c r="A32" s="35" t="s">
        <v>32</v>
      </c>
      <c r="B32" s="36"/>
      <c r="C32" s="37"/>
      <c r="D32" s="1">
        <v>739</v>
      </c>
    </row>
    <row r="33" spans="1:4" ht="18" customHeight="1">
      <c r="A33" s="35" t="s">
        <v>40</v>
      </c>
      <c r="B33" s="36"/>
      <c r="C33" s="37"/>
      <c r="D33" s="1">
        <v>1923.6</v>
      </c>
    </row>
    <row r="34" spans="1:4" ht="18" customHeight="1">
      <c r="A34" s="35" t="s">
        <v>55</v>
      </c>
      <c r="B34" s="36"/>
      <c r="C34" s="37"/>
      <c r="D34" s="1">
        <v>1500</v>
      </c>
    </row>
    <row r="35" spans="1:4" ht="18" customHeight="1">
      <c r="A35" s="35" t="s">
        <v>41</v>
      </c>
      <c r="B35" s="36"/>
      <c r="C35" s="37"/>
      <c r="D35" s="1">
        <v>750</v>
      </c>
    </row>
    <row r="36" spans="1:4" ht="18" customHeight="1">
      <c r="A36" s="35" t="s">
        <v>38</v>
      </c>
      <c r="B36" s="36"/>
      <c r="C36" s="37"/>
      <c r="D36" s="1">
        <f>'[1]Лист1'!$D$33</f>
        <v>227</v>
      </c>
    </row>
    <row r="37" spans="1:4" ht="18" customHeight="1">
      <c r="A37" s="35" t="s">
        <v>39</v>
      </c>
      <c r="B37" s="36"/>
      <c r="C37" s="37"/>
      <c r="D37" s="1">
        <f>'[1]Лист1'!$D$34</f>
        <v>700</v>
      </c>
    </row>
    <row r="38" spans="1:4" ht="18" customHeight="1">
      <c r="A38" s="35"/>
      <c r="B38" s="36"/>
      <c r="C38" s="37"/>
      <c r="D38" s="1"/>
    </row>
    <row r="39" spans="1:4" ht="18" customHeight="1">
      <c r="A39" s="35"/>
      <c r="B39" s="36"/>
      <c r="C39" s="37"/>
      <c r="D39" s="1"/>
    </row>
    <row r="40" spans="1:4" ht="17.25" customHeight="1">
      <c r="A40" s="26" t="s">
        <v>25</v>
      </c>
      <c r="B40" s="30"/>
      <c r="C40" s="27"/>
      <c r="D40" s="3">
        <f>D39+D38+D37+D36+D35+D34+D33+D32</f>
        <v>5839.6</v>
      </c>
    </row>
    <row r="41" spans="1:3" ht="21.75" customHeight="1">
      <c r="A41" s="28" t="s">
        <v>19</v>
      </c>
      <c r="B41" s="28"/>
      <c r="C41" s="28"/>
    </row>
    <row r="42" spans="1:4" ht="15">
      <c r="A42" s="35" t="s">
        <v>17</v>
      </c>
      <c r="B42" s="36"/>
      <c r="C42" s="37"/>
      <c r="D42" s="1">
        <f>4632.33+'[1]Лист1'!$D$42+1051.02</f>
        <v>6208.860000000001</v>
      </c>
    </row>
    <row r="43" spans="1:4" ht="15">
      <c r="A43" s="35" t="s">
        <v>26</v>
      </c>
      <c r="B43" s="36"/>
      <c r="C43" s="37"/>
      <c r="D43" s="1">
        <f>883.2+'[1]Лист1'!$D$43+197.12</f>
        <v>1178.88</v>
      </c>
    </row>
    <row r="44" spans="1:4" ht="18.75" customHeight="1">
      <c r="A44" s="35" t="s">
        <v>27</v>
      </c>
      <c r="B44" s="36"/>
      <c r="C44" s="37"/>
      <c r="D44" s="1">
        <f>419.34+'[1]Лист1'!$D$44+94.58</f>
        <v>561.21</v>
      </c>
    </row>
    <row r="45" spans="1:4" ht="15">
      <c r="A45" s="35" t="s">
        <v>28</v>
      </c>
      <c r="B45" s="36"/>
      <c r="C45" s="38"/>
      <c r="D45" s="1">
        <f>1202.73+'[1]Лист1'!$D$45+255.1</f>
        <v>1585.3799999999999</v>
      </c>
    </row>
    <row r="46" spans="1:4" ht="14.25" customHeight="1">
      <c r="A46" s="35"/>
      <c r="B46" s="36"/>
      <c r="C46" s="37"/>
      <c r="D46" s="1"/>
    </row>
    <row r="47" spans="1:4" ht="21.75" customHeight="1">
      <c r="A47" s="26" t="s">
        <v>16</v>
      </c>
      <c r="B47" s="30"/>
      <c r="C47" s="27"/>
      <c r="D47" s="3">
        <f>D46+D45+D44+D43+D42</f>
        <v>9534.330000000002</v>
      </c>
    </row>
    <row r="48" spans="1:3" ht="24.75" customHeight="1">
      <c r="A48" s="28" t="s">
        <v>20</v>
      </c>
      <c r="B48" s="28"/>
      <c r="C48" s="28"/>
    </row>
    <row r="49" spans="1:4" s="17" customFormat="1" ht="15">
      <c r="A49" s="63" t="s">
        <v>42</v>
      </c>
      <c r="B49" s="64"/>
      <c r="C49" s="65"/>
      <c r="D49" s="1">
        <v>5000</v>
      </c>
    </row>
    <row r="50" spans="1:4" s="17" customFormat="1" ht="15">
      <c r="A50" s="35" t="s">
        <v>43</v>
      </c>
      <c r="B50" s="36"/>
      <c r="C50" s="37"/>
      <c r="D50" s="1">
        <f>'[1]Лист1'!$D$49</f>
        <v>500</v>
      </c>
    </row>
    <row r="51" spans="1:4" s="17" customFormat="1" ht="15">
      <c r="A51" s="35" t="s">
        <v>44</v>
      </c>
      <c r="B51" s="36"/>
      <c r="C51" s="37"/>
      <c r="D51" s="1">
        <v>300.52</v>
      </c>
    </row>
    <row r="52" spans="1:4" s="17" customFormat="1" ht="15">
      <c r="A52" s="35"/>
      <c r="B52" s="36"/>
      <c r="C52" s="38"/>
      <c r="D52" s="1"/>
    </row>
    <row r="53" spans="1:4" s="17" customFormat="1" ht="15">
      <c r="A53" s="35"/>
      <c r="B53" s="36"/>
      <c r="C53" s="37"/>
      <c r="D53" s="1"/>
    </row>
    <row r="54" spans="1:4" s="17" customFormat="1" ht="15">
      <c r="A54" s="35"/>
      <c r="B54" s="36"/>
      <c r="C54" s="37"/>
      <c r="D54" s="1"/>
    </row>
    <row r="55" spans="1:4" ht="15">
      <c r="A55" s="35"/>
      <c r="B55" s="36"/>
      <c r="C55" s="38"/>
      <c r="D55" s="1"/>
    </row>
    <row r="56" spans="1:4" ht="15">
      <c r="A56" s="35"/>
      <c r="B56" s="36"/>
      <c r="C56" s="37"/>
      <c r="D56" s="1"/>
    </row>
    <row r="57" spans="1:4" ht="15.75">
      <c r="A57" s="26" t="s">
        <v>21</v>
      </c>
      <c r="B57" s="30"/>
      <c r="C57" s="27"/>
      <c r="D57" s="3">
        <f>D56+D55+D54+D53+D52+D51+D50+D49</f>
        <v>5800.52</v>
      </c>
    </row>
    <row r="58" spans="1:4" ht="15">
      <c r="A58" s="50"/>
      <c r="B58" s="50"/>
      <c r="C58" s="50"/>
      <c r="D58" s="9"/>
    </row>
    <row r="59" spans="1:4" ht="15.75" customHeight="1">
      <c r="A59" s="49" t="s">
        <v>9</v>
      </c>
      <c r="B59" s="49"/>
      <c r="C59" s="49"/>
      <c r="D59" s="5">
        <f>D57+D47+D40+D30+D19</f>
        <v>130126.655</v>
      </c>
    </row>
    <row r="60" spans="1:4" ht="15.75">
      <c r="A60" s="2"/>
      <c r="B60" s="2"/>
      <c r="C60" s="4"/>
      <c r="D60" s="5"/>
    </row>
    <row r="61" spans="1:4" ht="15.75">
      <c r="A61" s="49" t="s">
        <v>37</v>
      </c>
      <c r="B61" s="49"/>
      <c r="C61" s="49"/>
      <c r="D61" s="39">
        <v>15338.5</v>
      </c>
    </row>
    <row r="62" spans="1:4" ht="15.75">
      <c r="A62" s="32" t="s">
        <v>22</v>
      </c>
      <c r="B62" s="17"/>
      <c r="C62" s="17"/>
      <c r="D62" s="41">
        <v>-3391.24</v>
      </c>
    </row>
    <row r="64" spans="1:4" ht="15.75">
      <c r="A64" s="31"/>
      <c r="D64" s="40"/>
    </row>
  </sheetData>
  <sheetProtection/>
  <mergeCells count="25">
    <mergeCell ref="A16:C16"/>
    <mergeCell ref="A14:B14"/>
    <mergeCell ref="A7:C7"/>
    <mergeCell ref="A19:C19"/>
    <mergeCell ref="A21:C21"/>
    <mergeCell ref="A24:C24"/>
    <mergeCell ref="A17:C17"/>
    <mergeCell ref="A18:C18"/>
    <mergeCell ref="A22:C22"/>
    <mergeCell ref="A61:C61"/>
    <mergeCell ref="A59:C59"/>
    <mergeCell ref="A58:C58"/>
    <mergeCell ref="A29:C29"/>
    <mergeCell ref="A30:C30"/>
    <mergeCell ref="A23:C23"/>
    <mergeCell ref="A26:C26"/>
    <mergeCell ref="A28:C28"/>
    <mergeCell ref="A27:C27"/>
    <mergeCell ref="A49:C49"/>
    <mergeCell ref="A1:D1"/>
    <mergeCell ref="A4:D4"/>
    <mergeCell ref="A9:D9"/>
    <mergeCell ref="C12:D12"/>
    <mergeCell ref="A2:C2"/>
    <mergeCell ref="A3:C3"/>
  </mergeCells>
  <printOptions/>
  <pageMargins left="0.7874015748031497" right="0.7874015748031497" top="0.31496062992125984" bottom="0.31496062992125984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9" sqref="A9:H9"/>
    </sheetView>
  </sheetViews>
  <sheetFormatPr defaultColWidth="9.00390625" defaultRowHeight="12.75"/>
  <sheetData>
    <row r="1" ht="12.75">
      <c r="K1" t="s">
        <v>1</v>
      </c>
    </row>
    <row r="2" spans="8:9" ht="12.75">
      <c r="H2" t="s">
        <v>3</v>
      </c>
      <c r="I2" t="s">
        <v>2</v>
      </c>
    </row>
    <row r="3" ht="12.75">
      <c r="K3" t="s">
        <v>4</v>
      </c>
    </row>
    <row r="7" spans="2:11" ht="12.75">
      <c r="B7" s="72" t="s">
        <v>5</v>
      </c>
      <c r="C7" s="72"/>
      <c r="D7" s="72"/>
      <c r="E7" s="72"/>
      <c r="F7" s="72"/>
      <c r="G7" s="72"/>
      <c r="H7" s="72"/>
      <c r="I7" s="72"/>
      <c r="J7" s="72"/>
      <c r="K7" s="72"/>
    </row>
    <row r="9" spans="1:8" ht="12.75">
      <c r="A9" s="72"/>
      <c r="B9" s="72"/>
      <c r="C9" s="72"/>
      <c r="D9" s="72"/>
      <c r="E9" s="72"/>
      <c r="F9" s="72"/>
      <c r="G9" s="72"/>
      <c r="H9" s="72"/>
    </row>
  </sheetData>
  <sheetProtection/>
  <mergeCells count="2">
    <mergeCell ref="B7:K7"/>
    <mergeCell ref="A9:H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гук</cp:lastModifiedBy>
  <cp:lastPrinted>2020-01-28T08:16:24Z</cp:lastPrinted>
  <dcterms:created xsi:type="dcterms:W3CDTF">2012-01-24T09:54:37Z</dcterms:created>
  <dcterms:modified xsi:type="dcterms:W3CDTF">2020-04-06T04:16:21Z</dcterms:modified>
  <cp:category/>
  <cp:version/>
  <cp:contentType/>
  <cp:contentStatus/>
</cp:coreProperties>
</file>