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'Лист1'!$A$1:$D$93</definedName>
  </definedNames>
  <calcPr fullCalcOnLoad="1" refMode="R1C1"/>
</workbook>
</file>

<file path=xl/sharedStrings.xml><?xml version="1.0" encoding="utf-8"?>
<sst xmlns="http://schemas.openxmlformats.org/spreadsheetml/2006/main" count="87" uniqueCount="87">
  <si>
    <t>Поступило за отчетный период</t>
  </si>
  <si>
    <t>Услуги по оказанию подомового учета  ("ЕИРКЦ")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</si>
  <si>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</si>
  <si>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</si>
  <si>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</si>
  <si>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</si>
  <si>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</si>
  <si>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</si>
  <si>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</si>
  <si>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</si>
  <si>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</si>
  <si>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</si>
  <si>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</si>
  <si>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</si>
  <si>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</si>
  <si>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</si>
  <si>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</si>
  <si>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</si>
  <si>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 xml:space="preserve">Холодная вода на содержание ОИ («РСО»)                                                                    </t>
  </si>
  <si>
    <t xml:space="preserve">Отведение сточных вод на содержание ОИ («РСО»)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</si>
  <si>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</si>
  <si>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</si>
  <si>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</si>
  <si>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</si>
  <si>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</si>
  <si>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</si>
  <si>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Электроэнергия на содержание ОИ («РСО")</t>
  </si>
  <si>
    <t>по адресу: ул. Липового,59/1</t>
  </si>
  <si>
    <t xml:space="preserve"> оплачиваемая площадь: 2548,80 кв.м.</t>
  </si>
  <si>
    <t>2. Начисления и поступления за 2019 год</t>
  </si>
  <si>
    <t>Сотрудник</t>
  </si>
  <si>
    <t>ИТОГО расходы на текущий ремонт</t>
  </si>
  <si>
    <t>Сибирские сети</t>
  </si>
  <si>
    <t>Собираемость %</t>
  </si>
  <si>
    <t>общая площадь:3431,40кв.м.</t>
  </si>
  <si>
    <t>мешки для мусора</t>
  </si>
  <si>
    <t>хоз.материалы дя уборки подъездов, двора</t>
  </si>
  <si>
    <t>период: год м-ц</t>
  </si>
  <si>
    <t>1. Средства на счете дома на 01.01.2019г.</t>
  </si>
  <si>
    <t>с-до на 01.01.2019 г.</t>
  </si>
  <si>
    <t>Задолженность на 01.01.2020г.</t>
  </si>
  <si>
    <t xml:space="preserve">8. Средства на счете дома на 01.01.2020г.  </t>
  </si>
  <si>
    <t>заполнение песочницы песком</t>
  </si>
  <si>
    <t>покос травы</t>
  </si>
  <si>
    <t>верхонки</t>
  </si>
  <si>
    <t>вывоз мусора (субботник)</t>
  </si>
  <si>
    <t>хоз.инвентарь(ведро,кисть,грабли)</t>
  </si>
  <si>
    <t>удаление надписи на фасаде(известь,кисть)</t>
  </si>
  <si>
    <t>стройматериалы для ремонта лавочек,беседки(планкен)</t>
  </si>
  <si>
    <t>стройматериалы для установки лавочек, покраска беседки,песочницы,домика)</t>
  </si>
  <si>
    <t>электротовары(лампы,автомат,провод,болты,шайбы)</t>
  </si>
  <si>
    <t>хоз.инвентарь(грабли)</t>
  </si>
  <si>
    <t>краны шаровые</t>
  </si>
  <si>
    <t>счетчик хол.воды</t>
  </si>
  <si>
    <t>демонтаж задвижки элеватарного узла</t>
  </si>
  <si>
    <t>ключи</t>
  </si>
  <si>
    <t>ледоруб(1/2 от ст-ти)</t>
  </si>
  <si>
    <t>Диагн.газ.оборудования</t>
  </si>
  <si>
    <t>Поверка узла учета ТЭ</t>
  </si>
  <si>
    <t>Установка ОПУ ХВС</t>
  </si>
  <si>
    <t>АВК(метрологическая поверка)</t>
  </si>
  <si>
    <t>Техническое диагностирование внутридомового газопровода</t>
  </si>
  <si>
    <t>Юридические услуги( жилищные услуги)</t>
  </si>
  <si>
    <t>маски</t>
  </si>
  <si>
    <r>
      <t xml:space="preserve">Количество подъездов:  3                                                   </t>
    </r>
    <r>
      <rPr>
        <b/>
        <sz val="14"/>
        <rFont val="Arial Cyr"/>
        <family val="0"/>
      </rPr>
      <t xml:space="preserve">       тариф 13,79 </t>
    </r>
  </si>
  <si>
    <t>Софинансирование работ  по благоустройству</t>
  </si>
  <si>
    <t>АВК(поверочные работы элементов прибора учета тепловой  энергии)</t>
  </si>
  <si>
    <t xml:space="preserve">             в т.ч.софинансирование работ по благоустройству</t>
  </si>
  <si>
    <t>Уборка снега погрузчиком</t>
  </si>
  <si>
    <t>Промывка системы отопления</t>
  </si>
  <si>
    <t xml:space="preserve">Услуги управления МКД (ООО"Время перемен")                                                                              </t>
  </si>
  <si>
    <t xml:space="preserve">Налог (ИФНС №1)                                                                                                                                 </t>
  </si>
  <si>
    <t xml:space="preserve">Аварийная служба (МКУ "Бийская служба спасения")                                                                     </t>
  </si>
  <si>
    <t xml:space="preserve">Услуги паспортной службы ("ЕИРКЦ")                                                                                             </t>
  </si>
  <si>
    <t xml:space="preserve">Услуги по приему денежных средств ("Система город")               </t>
  </si>
  <si>
    <t xml:space="preserve">Информационное и расчетное обслуживание ("ЕИРКЦ")                                                              </t>
  </si>
  <si>
    <t xml:space="preserve">Обслуживание инженерных систем, строительных конструкций, помещений общего пользования, придомовой территории.(в том числе дворник, сантехник, электрик)                 </t>
  </si>
  <si>
    <t xml:space="preserve">Обслуживание внутридомовых газовых сетей                                                                               </t>
  </si>
  <si>
    <t xml:space="preserve">             в т.ч.поверка приборов,диагностика,счетчик ХВС</t>
  </si>
  <si>
    <t>Вознаграждение домкома</t>
  </si>
  <si>
    <t>частичный ремонт кровли (работа,материалы),кв.60</t>
  </si>
  <si>
    <t>ремонт трубы(муфты комбнированные,труба арм.)</t>
  </si>
  <si>
    <t>Оформление карты дворовой территории для проекта по комфортной среде</t>
  </si>
  <si>
    <t>ООО"Бийскмежрайгаз"( приостановка газоснабжения кв.1)</t>
  </si>
  <si>
    <t>замена стояка полотенцесушителя ,кв.49</t>
  </si>
  <si>
    <t>Замена ,ремонт  стояков ГВС , работа(кв.5,1,5,9,13,60,угловые,51,2 подъезд)</t>
  </si>
  <si>
    <t>материалы для замены,ремонта стояков ГВС (подвал,по 2 этаж)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</si>
</sst>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left"/>
    </xf>
    <xf numFmtId="2" fontId="4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 vertical="justify"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9" xfId="0" applyNumberFormat="1" applyFont="1" applyBorder="1" applyAlignment="1">
      <alignment horizontal="justify" vertical="justify"/>
    </xf>
    <xf numFmtId="2" fontId="4" fillId="0" borderId="20" xfId="0" applyNumberFormat="1" applyFont="1" applyBorder="1" applyAlignment="1">
      <alignment horizontal="justify" vertical="justify"/>
    </xf>
    <xf numFmtId="2" fontId="4" fillId="0" borderId="21" xfId="0" applyNumberFormat="1" applyFont="1" applyBorder="1" applyAlignment="1">
      <alignment horizontal="justify" vertical="justify"/>
    </xf>
    <xf numFmtId="2" fontId="3" fillId="0" borderId="18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5" xfId="0" applyNumberFormat="1" applyFont="1" applyBorder="1" applyAlignment="1">
      <alignment horizontal="left"/>
    </xf>
    <xf numFmtId="2" fontId="0" fillId="0" borderId="22" xfId="0" applyNumberFormat="1" applyBorder="1" applyAlignment="1">
      <alignment wrapText="1"/>
    </xf>
    <xf numFmtId="2" fontId="4" fillId="0" borderId="19" xfId="0" applyNumberFormat="1" applyFon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3" xfId="0" applyFont="1" applyBorder="1" applyAlignment="1">
      <alignment/>
    </xf>
    <xf numFmtId="2" fontId="3" fillId="0" borderId="19" xfId="0" applyNumberFormat="1" applyFont="1" applyBorder="1" applyAlignment="1">
      <alignment horizontal="right"/>
    </xf>
    <xf numFmtId="2" fontId="0" fillId="0" borderId="21" xfId="0" applyNumberForma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6;&#1082;&#1090;&#1103;&#1073;&#1088;&#1100;\&#1054;&#1090;&#1095;&#1077;&#1090;%20&#1087;&#1086;%20&#1076;&#1086;&#1084;&#1091;%20&#1051;&#1080;&#1087;&#1086;&#1074;&#1086;&#1075;&#1086;%2059.1%20&#1089;&#1072;&#1081;&#1090;.%20ls%20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42011.81</v>
          </cell>
          <cell r="C11">
            <v>39354.27</v>
          </cell>
        </row>
        <row r="15">
          <cell r="B15">
            <v>350</v>
          </cell>
        </row>
        <row r="16">
          <cell r="B16">
            <v>50</v>
          </cell>
        </row>
        <row r="18">
          <cell r="D18">
            <v>3313.4400000000005</v>
          </cell>
        </row>
        <row r="19">
          <cell r="D19">
            <v>458.784</v>
          </cell>
        </row>
        <row r="24">
          <cell r="D24">
            <v>1427.3280000000002</v>
          </cell>
        </row>
        <row r="25">
          <cell r="D25">
            <v>433.29600000000005</v>
          </cell>
        </row>
        <row r="26">
          <cell r="D26">
            <v>73.8</v>
          </cell>
        </row>
        <row r="27">
          <cell r="D27">
            <v>966.27</v>
          </cell>
        </row>
        <row r="28">
          <cell r="D28">
            <v>1180.63</v>
          </cell>
        </row>
        <row r="29">
          <cell r="D29">
            <v>16312.320000000002</v>
          </cell>
        </row>
        <row r="30">
          <cell r="D30">
            <v>994.0320000000002</v>
          </cell>
        </row>
        <row r="34">
          <cell r="D34">
            <v>45.88</v>
          </cell>
        </row>
        <row r="36">
          <cell r="D36">
            <v>31.33</v>
          </cell>
        </row>
        <row r="42">
          <cell r="D42">
            <v>690.98</v>
          </cell>
        </row>
        <row r="43">
          <cell r="D43">
            <v>125.88</v>
          </cell>
        </row>
        <row r="44">
          <cell r="D44">
            <v>1934.77</v>
          </cell>
        </row>
        <row r="45">
          <cell r="D45">
            <v>262.2</v>
          </cell>
        </row>
        <row r="51">
          <cell r="D51">
            <v>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61">
      <selection activeCell="H55" sqref="H55"/>
    </sheetView>
  </sheetViews>
  <sheetFormatPr defaultColWidth="9.00390625" defaultRowHeight="12.75"/>
  <cols>
    <col min="1" max="2" width="26.375" style="0" customWidth="1"/>
    <col min="3" max="3" width="47.00390625" style="0" customWidth="1"/>
    <col min="4" max="4" width="25.25390625" style="0" customWidth="1"/>
  </cols>
  <sheetData>
    <row r="1" spans="1:10" ht="18">
      <c r="A1" s="47" t="s">
        <v>7</v>
      </c>
      <c r="B1" s="47"/>
      <c r="C1" s="47"/>
      <c r="D1" s="47"/>
      <c r="E1" s="8"/>
      <c r="F1" s="8"/>
      <c r="G1" s="8"/>
      <c r="H1" s="8"/>
      <c r="I1" s="8"/>
      <c r="J1" s="8"/>
    </row>
    <row r="2" spans="1:10" ht="18">
      <c r="A2" s="47" t="s">
        <v>27</v>
      </c>
      <c r="B2" s="47"/>
      <c r="C2" s="47"/>
      <c r="D2" s="8"/>
      <c r="E2" s="8"/>
      <c r="F2" s="8"/>
      <c r="G2" s="8"/>
      <c r="H2" s="8"/>
      <c r="I2" s="8"/>
      <c r="J2" s="8"/>
    </row>
    <row r="3" spans="1:10" ht="18">
      <c r="A3" s="47" t="s">
        <v>37</v>
      </c>
      <c r="B3" s="47"/>
      <c r="C3" s="47"/>
      <c r="D3" s="8"/>
      <c r="E3" s="8"/>
      <c r="F3" s="8"/>
      <c r="G3" s="8"/>
      <c r="H3" s="8"/>
      <c r="I3" s="8"/>
      <c r="J3" s="8"/>
    </row>
    <row r="4" spans="1:10" ht="18">
      <c r="A4" s="66" t="s">
        <v>64</v>
      </c>
      <c r="B4" s="66"/>
      <c r="C4" s="67"/>
      <c r="D4" s="67"/>
      <c r="E4" s="9"/>
      <c r="F4" s="9"/>
      <c r="G4" s="9"/>
      <c r="H4" s="9"/>
      <c r="I4" s="9"/>
      <c r="J4" s="9"/>
    </row>
    <row r="5" spans="1:10" ht="15.75">
      <c r="A5" s="6" t="s">
        <v>11</v>
      </c>
      <c r="B5" s="6"/>
      <c r="C5" s="6" t="s">
        <v>28</v>
      </c>
      <c r="D5" s="9"/>
      <c r="E5" s="4"/>
      <c r="F5" s="4"/>
      <c r="G5" s="4"/>
      <c r="H5" s="4"/>
      <c r="I5" s="4"/>
      <c r="J5" s="4"/>
    </row>
    <row r="6" spans="1:3" ht="15.75" customHeight="1">
      <c r="A6" s="5" t="s">
        <v>12</v>
      </c>
      <c r="B6" s="5"/>
      <c r="C6" s="5" t="s">
        <v>34</v>
      </c>
    </row>
    <row r="7" spans="1:4" ht="15.75">
      <c r="A7" s="56" t="s">
        <v>38</v>
      </c>
      <c r="B7" s="56"/>
      <c r="C7" s="56"/>
      <c r="D7" s="3">
        <v>0</v>
      </c>
    </row>
    <row r="8" spans="3:4" ht="15" customHeight="1">
      <c r="C8" s="10"/>
      <c r="D8" s="43"/>
    </row>
    <row r="9" spans="1:10" ht="16.5" thickBot="1">
      <c r="A9" s="68" t="s">
        <v>29</v>
      </c>
      <c r="B9" s="68"/>
      <c r="C9" s="68"/>
      <c r="D9" s="68"/>
      <c r="E9" s="1"/>
      <c r="F9" s="1"/>
      <c r="G9" s="1"/>
      <c r="H9" s="1"/>
      <c r="I9" s="1"/>
      <c r="J9" s="1"/>
    </row>
    <row r="10" spans="1:4" ht="33.75" customHeight="1">
      <c r="A10" s="11" t="s">
        <v>39</v>
      </c>
      <c r="B10" s="12" t="s">
        <v>10</v>
      </c>
      <c r="C10" s="13" t="s">
        <v>0</v>
      </c>
      <c r="D10" s="14" t="s">
        <v>40</v>
      </c>
    </row>
    <row r="11" spans="1:4" ht="19.5" customHeight="1" thickBot="1">
      <c r="A11" s="15">
        <v>0</v>
      </c>
      <c r="B11" s="16">
        <f>431592.49+'[1]Лист1'!$B$11+104741.84</f>
        <v>578346.14</v>
      </c>
      <c r="C11" s="17">
        <f>354683.02+'[1]Лист1'!$C$11+96247.14</f>
        <v>490284.43000000005</v>
      </c>
      <c r="D11" s="18">
        <f>C11-B11</f>
        <v>-88061.70999999996</v>
      </c>
    </row>
    <row r="12" spans="1:4" ht="19.5" customHeight="1">
      <c r="A12" s="19"/>
      <c r="B12" s="19" t="s">
        <v>33</v>
      </c>
      <c r="C12" s="69">
        <f>C11/B11*100</f>
        <v>84.77352853085524</v>
      </c>
      <c r="D12" s="70"/>
    </row>
    <row r="13" spans="1:4" ht="19.5" customHeight="1">
      <c r="A13" s="19"/>
      <c r="B13" s="19"/>
      <c r="C13" s="20"/>
      <c r="D13" s="20"/>
    </row>
    <row r="14" spans="1:4" ht="19.5" customHeight="1">
      <c r="A14" s="55" t="s">
        <v>25</v>
      </c>
      <c r="B14" s="55"/>
      <c r="C14" s="20"/>
      <c r="D14" s="20"/>
    </row>
    <row r="15" spans="1:4" ht="19.5" customHeight="1">
      <c r="A15" s="16" t="s">
        <v>32</v>
      </c>
      <c r="B15" s="16">
        <f>3150+'[1]Лист1'!$B$15+700</f>
        <v>4200</v>
      </c>
      <c r="C15" s="20"/>
      <c r="D15" s="20"/>
    </row>
    <row r="16" spans="1:4" ht="19.5" customHeight="1">
      <c r="A16" s="16" t="s">
        <v>30</v>
      </c>
      <c r="B16" s="16">
        <f>450+'[1]Лист1'!$B$16+100</f>
        <v>600</v>
      </c>
      <c r="C16" s="20"/>
      <c r="D16" s="20"/>
    </row>
    <row r="17" spans="1:4" ht="33.75" customHeight="1">
      <c r="A17" s="54" t="s">
        <v>13</v>
      </c>
      <c r="B17" s="54"/>
      <c r="C17" s="54"/>
      <c r="D17" s="20"/>
    </row>
    <row r="18" spans="1:4" ht="19.5" customHeight="1">
      <c r="A18" s="65" t="s">
        <v>70</v>
      </c>
      <c r="B18" s="65"/>
      <c r="C18" s="65"/>
      <c r="D18" s="22">
        <f>29820.96+'[1]Лист1'!$D$18+6626.88</f>
        <v>39761.28</v>
      </c>
    </row>
    <row r="19" spans="1:4" ht="19.5" customHeight="1">
      <c r="A19" s="65" t="s">
        <v>71</v>
      </c>
      <c r="B19" s="65"/>
      <c r="C19" s="65"/>
      <c r="D19" s="22">
        <f>4129.02+'[1]Лист1'!$D$19+917.56</f>
        <v>5505.364</v>
      </c>
    </row>
    <row r="20" spans="1:4" ht="19.5" customHeight="1">
      <c r="A20" s="57" t="s">
        <v>14</v>
      </c>
      <c r="B20" s="57"/>
      <c r="C20" s="57"/>
      <c r="D20" s="23">
        <f>D18+D19</f>
        <v>45266.644</v>
      </c>
    </row>
    <row r="21" spans="1:4" ht="11.25" customHeight="1">
      <c r="A21" s="24"/>
      <c r="B21" s="24"/>
      <c r="C21" s="24"/>
      <c r="D21" s="25"/>
    </row>
    <row r="22" spans="1:4" ht="18" customHeight="1">
      <c r="A22" s="54" t="s">
        <v>8</v>
      </c>
      <c r="B22" s="54"/>
      <c r="C22" s="54"/>
      <c r="D22" s="26"/>
    </row>
    <row r="23" spans="1:4" ht="17.25" customHeight="1">
      <c r="A23" s="48"/>
      <c r="B23" s="49"/>
      <c r="C23" s="50"/>
      <c r="D23" s="30"/>
    </row>
    <row r="24" spans="1:4" ht="18.75" customHeight="1">
      <c r="A24" s="48" t="s">
        <v>72</v>
      </c>
      <c r="B24" s="49"/>
      <c r="C24" s="50"/>
      <c r="D24" s="30">
        <f>12845.95+'[1]Лист1'!$D$24+2854.66</f>
        <v>17127.938000000002</v>
      </c>
    </row>
    <row r="25" spans="1:4" ht="18.75" customHeight="1">
      <c r="A25" s="48" t="s">
        <v>73</v>
      </c>
      <c r="B25" s="49"/>
      <c r="C25" s="50"/>
      <c r="D25" s="30">
        <f>3899.7+'[1]Лист1'!$D$25+866.6</f>
        <v>5199.5960000000005</v>
      </c>
    </row>
    <row r="26" spans="1:4" ht="17.25" customHeight="1">
      <c r="A26" s="27" t="s">
        <v>1</v>
      </c>
      <c r="B26" s="28"/>
      <c r="C26" s="31"/>
      <c r="D26" s="30">
        <f>664.2+'[1]Лист1'!$D$26+147.6</f>
        <v>885.6</v>
      </c>
    </row>
    <row r="27" spans="1:4" ht="18.75" customHeight="1">
      <c r="A27" s="48" t="s">
        <v>75</v>
      </c>
      <c r="B27" s="49"/>
      <c r="C27" s="50"/>
      <c r="D27" s="30">
        <f>9443.51+'[1]Лист1'!$D$27+2406.76</f>
        <v>12816.54</v>
      </c>
    </row>
    <row r="28" spans="1:5" ht="16.5" customHeight="1">
      <c r="A28" s="48" t="s">
        <v>74</v>
      </c>
      <c r="B28" s="49"/>
      <c r="C28" s="50"/>
      <c r="D28" s="30">
        <f>10640.5+'[1]Лист1'!$D$28+2887.41</f>
        <v>14708.54</v>
      </c>
      <c r="E28" s="2"/>
    </row>
    <row r="29" spans="1:4" s="7" customFormat="1" ht="32.25" customHeight="1">
      <c r="A29" s="51" t="s">
        <v>76</v>
      </c>
      <c r="B29" s="52"/>
      <c r="C29" s="53"/>
      <c r="D29" s="32">
        <f>146810.88+'[1]Лист1'!$D$29+32624.64</f>
        <v>195747.84000000003</v>
      </c>
    </row>
    <row r="30" spans="1:4" ht="18" customHeight="1">
      <c r="A30" s="59" t="s">
        <v>77</v>
      </c>
      <c r="B30" s="60"/>
      <c r="C30" s="61"/>
      <c r="D30" s="30">
        <f>8946.27+'[1]Лист1'!$D$30+1988.06</f>
        <v>11928.362</v>
      </c>
    </row>
    <row r="31" spans="1:4" ht="17.25" customHeight="1">
      <c r="A31" s="62" t="s">
        <v>15</v>
      </c>
      <c r="B31" s="63"/>
      <c r="C31" s="64"/>
      <c r="D31" s="36">
        <f>D30+D29+D28+D27+D26+D25+D24</f>
        <v>258414.41600000003</v>
      </c>
    </row>
    <row r="32" spans="1:4" ht="21.75" customHeight="1">
      <c r="A32" s="21" t="s">
        <v>20</v>
      </c>
      <c r="B32" s="21"/>
      <c r="C32" s="21"/>
      <c r="D32" s="37"/>
    </row>
    <row r="33" spans="1:4" ht="21.75" customHeight="1">
      <c r="A33" s="44" t="s">
        <v>36</v>
      </c>
      <c r="B33" s="21"/>
      <c r="C33" s="21"/>
      <c r="D33" s="30">
        <v>453.38</v>
      </c>
    </row>
    <row r="34" spans="1:4" ht="18.75" customHeight="1">
      <c r="A34" s="27" t="s">
        <v>35</v>
      </c>
      <c r="B34" s="28"/>
      <c r="C34" s="38"/>
      <c r="D34" s="30">
        <f>929.53+'[1]Лист1'!$D$34+142.73</f>
        <v>1118.1399999999999</v>
      </c>
    </row>
    <row r="35" spans="1:4" ht="18.75" customHeight="1">
      <c r="A35" s="27" t="s">
        <v>81</v>
      </c>
      <c r="B35" s="28"/>
      <c r="C35" s="38"/>
      <c r="D35" s="30">
        <v>207.9</v>
      </c>
    </row>
    <row r="36" spans="1:4" ht="18.75" customHeight="1">
      <c r="A36" s="27" t="s">
        <v>84</v>
      </c>
      <c r="B36" s="28"/>
      <c r="C36" s="38"/>
      <c r="D36" s="30">
        <v>800</v>
      </c>
    </row>
    <row r="37" spans="1:4" ht="18.75" customHeight="1">
      <c r="A37" s="27" t="s">
        <v>80</v>
      </c>
      <c r="B37" s="28"/>
      <c r="C37" s="38"/>
      <c r="D37" s="30">
        <v>1150</v>
      </c>
    </row>
    <row r="38" spans="1:4" ht="18" customHeight="1">
      <c r="A38" s="27" t="s">
        <v>42</v>
      </c>
      <c r="B38" s="28"/>
      <c r="C38" s="38"/>
      <c r="D38" s="30">
        <v>713.66</v>
      </c>
    </row>
    <row r="39" spans="1:4" ht="18" customHeight="1">
      <c r="A39" s="27" t="s">
        <v>43</v>
      </c>
      <c r="B39" s="28"/>
      <c r="C39" s="38"/>
      <c r="D39" s="30">
        <v>1631.23</v>
      </c>
    </row>
    <row r="40" spans="1:4" ht="17.25" customHeight="1">
      <c r="A40" s="27" t="s">
        <v>44</v>
      </c>
      <c r="B40" s="28"/>
      <c r="C40" s="38"/>
      <c r="D40" s="30">
        <v>109</v>
      </c>
    </row>
    <row r="41" spans="1:4" ht="21.75" customHeight="1">
      <c r="A41" s="27" t="s">
        <v>45</v>
      </c>
      <c r="B41" s="28"/>
      <c r="C41" s="38"/>
      <c r="D41" s="30">
        <v>5612.58</v>
      </c>
    </row>
    <row r="42" spans="1:4" ht="15">
      <c r="A42" s="27" t="s">
        <v>49</v>
      </c>
      <c r="B42" s="28"/>
      <c r="C42" s="38"/>
      <c r="D42" s="30">
        <v>4852.53</v>
      </c>
    </row>
    <row r="43" spans="1:4" ht="15">
      <c r="A43" s="27" t="s">
        <v>50</v>
      </c>
      <c r="B43" s="28"/>
      <c r="C43" s="38"/>
      <c r="D43" s="30">
        <v>13479.67</v>
      </c>
    </row>
    <row r="44" spans="1:4" ht="18.75" customHeight="1">
      <c r="A44" s="27" t="s">
        <v>46</v>
      </c>
      <c r="B44" s="28"/>
      <c r="C44" s="38"/>
      <c r="D44" s="30">
        <v>1085.9</v>
      </c>
    </row>
    <row r="45" spans="1:4" ht="15">
      <c r="A45" s="27" t="s">
        <v>47</v>
      </c>
      <c r="B45" s="28"/>
      <c r="C45" s="38"/>
      <c r="D45" s="30">
        <v>310</v>
      </c>
    </row>
    <row r="46" spans="1:4" ht="15">
      <c r="A46" s="27" t="s">
        <v>48</v>
      </c>
      <c r="B46" s="28"/>
      <c r="C46" s="38"/>
      <c r="D46" s="30">
        <v>1274.4</v>
      </c>
    </row>
    <row r="47" spans="1:4" ht="15">
      <c r="A47" s="27" t="s">
        <v>51</v>
      </c>
      <c r="B47" s="28"/>
      <c r="C47" s="38"/>
      <c r="D47" s="30">
        <v>62.5</v>
      </c>
    </row>
    <row r="48" spans="1:4" ht="14.25" customHeight="1">
      <c r="A48" s="27" t="s">
        <v>52</v>
      </c>
      <c r="B48" s="28"/>
      <c r="C48" s="38"/>
      <c r="D48" s="30">
        <v>936</v>
      </c>
    </row>
    <row r="49" spans="1:4" ht="14.25" customHeight="1">
      <c r="A49" s="27" t="s">
        <v>53</v>
      </c>
      <c r="B49" s="28"/>
      <c r="C49" s="38"/>
      <c r="D49" s="30">
        <v>7804</v>
      </c>
    </row>
    <row r="50" spans="1:4" ht="14.25" customHeight="1">
      <c r="A50" s="27" t="s">
        <v>54</v>
      </c>
      <c r="B50" s="28"/>
      <c r="C50" s="38"/>
      <c r="D50" s="30">
        <v>5486.4</v>
      </c>
    </row>
    <row r="51" spans="1:4" ht="16.5" customHeight="1">
      <c r="A51" s="27" t="s">
        <v>55</v>
      </c>
      <c r="B51" s="28"/>
      <c r="C51" s="38"/>
      <c r="D51" s="30">
        <v>1520</v>
      </c>
    </row>
    <row r="52" spans="1:4" ht="16.5" customHeight="1">
      <c r="A52" s="27" t="s">
        <v>56</v>
      </c>
      <c r="B52" s="28"/>
      <c r="C52" s="38"/>
      <c r="D52" s="30">
        <v>210</v>
      </c>
    </row>
    <row r="53" spans="1:4" s="5" customFormat="1" ht="15">
      <c r="A53" s="27" t="s">
        <v>63</v>
      </c>
      <c r="B53" s="28"/>
      <c r="C53" s="38"/>
      <c r="D53" s="30">
        <f>'[1]Лист1'!$D$36</f>
        <v>31.33</v>
      </c>
    </row>
    <row r="54" spans="1:4" s="5" customFormat="1" ht="15">
      <c r="A54" s="27" t="s">
        <v>86</v>
      </c>
      <c r="B54" s="28"/>
      <c r="C54" s="38"/>
      <c r="D54" s="30">
        <v>6483.84</v>
      </c>
    </row>
    <row r="55" spans="1:4" s="5" customFormat="1" ht="15">
      <c r="A55" s="27"/>
      <c r="B55" s="28"/>
      <c r="C55" s="38"/>
      <c r="D55" s="30"/>
    </row>
    <row r="56" spans="1:4" s="5" customFormat="1" ht="15">
      <c r="A56" s="27"/>
      <c r="B56" s="28"/>
      <c r="C56" s="38"/>
      <c r="D56" s="30"/>
    </row>
    <row r="57" spans="1:4" s="5" customFormat="1" ht="15">
      <c r="A57" s="27"/>
      <c r="B57" s="28"/>
      <c r="C57" s="38"/>
      <c r="D57" s="30"/>
    </row>
    <row r="58" spans="1:4" s="5" customFormat="1" ht="15">
      <c r="A58" s="27"/>
      <c r="B58" s="28"/>
      <c r="C58" s="38"/>
      <c r="D58" s="30"/>
    </row>
    <row r="59" spans="1:4" s="5" customFormat="1" ht="15.75">
      <c r="A59" s="33" t="s">
        <v>31</v>
      </c>
      <c r="B59" s="34"/>
      <c r="C59" s="35"/>
      <c r="D59" s="36">
        <f>D53+D52+D51+D50+D49+D48+D47+D46+D45+D44+D43+D42+D41+D40+D39+D38+D37+D36+D35+D34+D33+D54+D55+D56+D57+D58</f>
        <v>55332.46000000001</v>
      </c>
    </row>
    <row r="60" spans="1:4" s="5" customFormat="1" ht="15.75">
      <c r="A60" s="21" t="s">
        <v>21</v>
      </c>
      <c r="B60" s="21"/>
      <c r="C60" s="21"/>
      <c r="D60" s="37"/>
    </row>
    <row r="61" spans="1:4" s="5" customFormat="1" ht="15">
      <c r="A61" s="27" t="s">
        <v>17</v>
      </c>
      <c r="B61" s="28"/>
      <c r="C61" s="29"/>
      <c r="D61" s="30">
        <f>5457.44+'[1]Лист1'!$D$42+1381.96</f>
        <v>7530.38</v>
      </c>
    </row>
    <row r="62" spans="1:4" ht="15">
      <c r="A62" s="27" t="s">
        <v>18</v>
      </c>
      <c r="B62" s="28"/>
      <c r="C62" s="29"/>
      <c r="D62" s="30">
        <f>992.99+'[1]Лист1'!$D$43+251.76</f>
        <v>1370.6299999999999</v>
      </c>
    </row>
    <row r="63" spans="1:4" ht="15">
      <c r="A63" s="27" t="s">
        <v>26</v>
      </c>
      <c r="B63" s="28"/>
      <c r="C63" s="29"/>
      <c r="D63" s="30">
        <f>28035.48+'[1]Лист1'!$D$44+3869.54</f>
        <v>33839.79</v>
      </c>
    </row>
    <row r="64" spans="1:4" ht="15">
      <c r="A64" s="27" t="s">
        <v>19</v>
      </c>
      <c r="B64" s="28"/>
      <c r="C64" s="31"/>
      <c r="D64" s="30">
        <f>2089.9+'[1]Лист1'!$D$45+524.4</f>
        <v>2876.5</v>
      </c>
    </row>
    <row r="65" spans="1:4" ht="15">
      <c r="A65" s="27" t="s">
        <v>57</v>
      </c>
      <c r="B65" s="28"/>
      <c r="C65" s="31"/>
      <c r="D65" s="30">
        <v>29973.87</v>
      </c>
    </row>
    <row r="66" spans="1:4" ht="15.75" customHeight="1">
      <c r="A66" s="27" t="s">
        <v>58</v>
      </c>
      <c r="B66" s="28"/>
      <c r="C66" s="31"/>
      <c r="D66" s="30">
        <v>8793.78</v>
      </c>
    </row>
    <row r="67" spans="1:4" ht="15.75" customHeight="1">
      <c r="A67" s="27" t="s">
        <v>59</v>
      </c>
      <c r="B67" s="28"/>
      <c r="C67" s="31"/>
      <c r="D67" s="30">
        <v>7417.23</v>
      </c>
    </row>
    <row r="68" spans="1:4" ht="15.75" customHeight="1">
      <c r="A68" s="27" t="s">
        <v>60</v>
      </c>
      <c r="B68" s="28"/>
      <c r="C68" s="31"/>
      <c r="D68" s="30">
        <v>8822.67</v>
      </c>
    </row>
    <row r="69" spans="1:4" ht="15.75" customHeight="1">
      <c r="A69" s="27" t="s">
        <v>61</v>
      </c>
      <c r="B69" s="28"/>
      <c r="C69" s="31"/>
      <c r="D69" s="30">
        <v>30000</v>
      </c>
    </row>
    <row r="70" spans="1:4" ht="15.75" customHeight="1">
      <c r="A70" s="27" t="s">
        <v>65</v>
      </c>
      <c r="B70" s="28"/>
      <c r="C70" s="29"/>
      <c r="D70" s="30">
        <v>20008.22</v>
      </c>
    </row>
    <row r="71" spans="1:4" ht="18" customHeight="1">
      <c r="A71" s="27"/>
      <c r="B71" s="28"/>
      <c r="C71" s="29"/>
      <c r="D71" s="30"/>
    </row>
    <row r="72" spans="1:4" ht="15.75">
      <c r="A72" s="33" t="s">
        <v>16</v>
      </c>
      <c r="B72" s="34"/>
      <c r="C72" s="35"/>
      <c r="D72" s="36">
        <f>D71+D70+D69+D68+D67+D66+D65+D64+D63+D62+D61</f>
        <v>150633.07</v>
      </c>
    </row>
    <row r="73" spans="1:4" ht="15.75">
      <c r="A73" s="21" t="s">
        <v>22</v>
      </c>
      <c r="B73" s="21"/>
      <c r="C73" s="21"/>
      <c r="D73" s="37"/>
    </row>
    <row r="74" spans="1:4" ht="15">
      <c r="A74" s="27" t="s">
        <v>79</v>
      </c>
      <c r="B74" s="28"/>
      <c r="C74" s="29"/>
      <c r="D74" s="30">
        <f>32400+'[1]Лист1'!$D$51+7200</f>
        <v>43200</v>
      </c>
    </row>
    <row r="75" spans="1:4" ht="15">
      <c r="A75" s="27"/>
      <c r="B75" s="28"/>
      <c r="C75" s="29"/>
      <c r="D75" s="30"/>
    </row>
    <row r="76" spans="1:4" ht="15">
      <c r="A76" s="27" t="s">
        <v>69</v>
      </c>
      <c r="B76" s="28"/>
      <c r="C76" s="29"/>
      <c r="D76" s="30">
        <v>4398.95</v>
      </c>
    </row>
    <row r="77" spans="1:4" ht="15">
      <c r="A77" s="27" t="s">
        <v>62</v>
      </c>
      <c r="B77" s="28"/>
      <c r="C77" s="29"/>
      <c r="D77" s="30">
        <v>15000</v>
      </c>
    </row>
    <row r="78" spans="1:4" ht="15">
      <c r="A78" s="27"/>
      <c r="B78" s="28"/>
      <c r="C78" s="29"/>
      <c r="D78" s="30">
        <v>0</v>
      </c>
    </row>
    <row r="79" spans="1:4" ht="15">
      <c r="A79" s="27"/>
      <c r="B79" s="28"/>
      <c r="C79" s="29"/>
      <c r="D79" s="30">
        <v>0</v>
      </c>
    </row>
    <row r="80" spans="1:4" ht="15">
      <c r="A80" s="27" t="s">
        <v>83</v>
      </c>
      <c r="B80" s="28"/>
      <c r="C80" s="29"/>
      <c r="D80" s="30">
        <v>1400</v>
      </c>
    </row>
    <row r="81" spans="1:4" ht="15">
      <c r="A81" s="27" t="s">
        <v>68</v>
      </c>
      <c r="B81" s="28"/>
      <c r="C81" s="29"/>
      <c r="D81" s="30">
        <v>3220.13</v>
      </c>
    </row>
    <row r="82" spans="1:4" ht="15">
      <c r="A82" s="27" t="s">
        <v>66</v>
      </c>
      <c r="B82" s="28"/>
      <c r="C82" s="29"/>
      <c r="D82" s="30">
        <v>25258</v>
      </c>
    </row>
    <row r="83" spans="1:4" ht="15">
      <c r="A83" s="27" t="s">
        <v>85</v>
      </c>
      <c r="B83" s="28"/>
      <c r="C83" s="29"/>
      <c r="D83" s="30">
        <v>10225</v>
      </c>
    </row>
    <row r="84" spans="1:4" ht="15">
      <c r="A84" s="27" t="s">
        <v>82</v>
      </c>
      <c r="B84" s="28"/>
      <c r="C84" s="29"/>
      <c r="D84" s="30">
        <v>217</v>
      </c>
    </row>
    <row r="85" spans="1:4" ht="15.75">
      <c r="A85" s="33" t="s">
        <v>23</v>
      </c>
      <c r="B85" s="34"/>
      <c r="C85" s="35"/>
      <c r="D85" s="36">
        <f>D84+D83+D82+D81+D80+D79+D78+D77+D76+D75+D74</f>
        <v>102919.07999999999</v>
      </c>
    </row>
    <row r="86" spans="1:4" ht="15">
      <c r="A86" s="58"/>
      <c r="B86" s="58"/>
      <c r="C86" s="58"/>
      <c r="D86" s="39"/>
    </row>
    <row r="87" spans="1:4" ht="15.75">
      <c r="A87" s="46" t="s">
        <v>9</v>
      </c>
      <c r="B87" s="46"/>
      <c r="C87" s="46"/>
      <c r="D87" s="40">
        <f>D85+D72+D59+D31+D20</f>
        <v>612565.67</v>
      </c>
    </row>
    <row r="88" spans="1:4" ht="15.75">
      <c r="A88" s="40"/>
      <c r="B88" s="40"/>
      <c r="C88" s="41"/>
      <c r="D88" s="40"/>
    </row>
    <row r="89" spans="1:4" ht="15.75">
      <c r="A89" s="46" t="s">
        <v>41</v>
      </c>
      <c r="B89" s="46"/>
      <c r="C89" s="46"/>
      <c r="D89" s="42">
        <f>C11+B15+B16-D87+D11+D8</f>
        <v>-205542.94999999995</v>
      </c>
    </row>
    <row r="90" spans="1:6" ht="15.75">
      <c r="A90" s="43" t="s">
        <v>24</v>
      </c>
      <c r="B90" s="26"/>
      <c r="C90" s="26"/>
      <c r="D90" s="42">
        <v>-6422.55</v>
      </c>
      <c r="F90" s="45"/>
    </row>
    <row r="91" spans="1:4" ht="15.75">
      <c r="A91" s="46" t="s">
        <v>78</v>
      </c>
      <c r="B91" s="46"/>
      <c r="C91" s="46"/>
      <c r="D91" s="42">
        <v>-4083.58</v>
      </c>
    </row>
    <row r="92" spans="1:4" ht="15.75">
      <c r="A92" s="40" t="s">
        <v>67</v>
      </c>
      <c r="B92" s="40"/>
      <c r="C92" s="26"/>
      <c r="D92" s="42">
        <v>-3798.88</v>
      </c>
    </row>
    <row r="93" spans="1:4" ht="15.75">
      <c r="A93" s="46"/>
      <c r="B93" s="46"/>
      <c r="C93" s="46"/>
      <c r="D93" s="42"/>
    </row>
    <row r="94" spans="1:4" ht="12.75">
      <c r="A94" s="37"/>
      <c r="B94" s="37"/>
      <c r="C94" s="37"/>
      <c r="D94" s="37"/>
    </row>
    <row r="95" spans="1:4" ht="12.75">
      <c r="A95" s="37"/>
      <c r="B95" s="37"/>
      <c r="C95" s="37"/>
      <c r="D95" s="37"/>
    </row>
  </sheetData>
  <sheetProtection/>
  <mergeCells count="26">
    <mergeCell ref="A18:C18"/>
    <mergeCell ref="A19:C19"/>
    <mergeCell ref="A28:C28"/>
    <mergeCell ref="A23:C23"/>
    <mergeCell ref="A1:D1"/>
    <mergeCell ref="A4:D4"/>
    <mergeCell ref="A9:D9"/>
    <mergeCell ref="C12:D12"/>
    <mergeCell ref="A22:C22"/>
    <mergeCell ref="A89:C89"/>
    <mergeCell ref="A87:C87"/>
    <mergeCell ref="A86:C86"/>
    <mergeCell ref="A30:C30"/>
    <mergeCell ref="A31:C31"/>
    <mergeCell ref="A24:C24"/>
    <mergeCell ref="A25:C25"/>
    <mergeCell ref="A91:C91"/>
    <mergeCell ref="A93:C93"/>
    <mergeCell ref="A2:C2"/>
    <mergeCell ref="A3:C3"/>
    <mergeCell ref="A27:C27"/>
    <mergeCell ref="A29:C29"/>
    <mergeCell ref="A17:C17"/>
    <mergeCell ref="A14:B14"/>
    <mergeCell ref="A7:C7"/>
    <mergeCell ref="A20:C20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2</v>
      </c>
    </row>
    <row r="2" spans="8:9" ht="12.75">
      <c r="H2" t="s">
        <v>4</v>
      </c>
      <c r="I2" t="s">
        <v>3</v>
      </c>
    </row>
    <row r="3" ht="12.75">
      <c r="K3" t="s">
        <v>5</v>
      </c>
    </row>
    <row r="7" spans="2:11" ht="12.75">
      <c r="B7" s="71" t="s">
        <v>6</v>
      </c>
      <c r="C7" s="71"/>
      <c r="D7" s="71"/>
      <c r="E7" s="71"/>
      <c r="F7" s="71"/>
      <c r="G7" s="71"/>
      <c r="H7" s="71"/>
      <c r="I7" s="71"/>
      <c r="J7" s="71"/>
      <c r="K7" s="71"/>
    </row>
    <row r="9" spans="1:8" ht="12.75">
      <c r="A9" s="71"/>
      <c r="B9" s="71"/>
      <c r="C9" s="71"/>
      <c r="D9" s="71"/>
      <c r="E9" s="71"/>
      <c r="F9" s="71"/>
      <c r="G9" s="71"/>
      <c r="H9" s="71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2020-01-28T09:03:44Z</cp:lastPrinted>
  <dcterms:created xsi:type="dcterms:W3CDTF">2012-01-24T09:54:37Z</dcterms:created>
  <dcterms:modified xsi:type="dcterms:W3CDTF">2020-04-06T07:02:37Z</dcterms:modified>
  <cp:category/>
  <cp:version/>
  <cp:contentType/>
  <cp:contentStatus/>
</cp:coreProperties>
</file>