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20" windowHeight="1125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'Лист1'!$A$1:$D$79</definedName>
  </definedNames>
  <calcPr fullCalcOnLoad="1" refMode="R1C1"/>
</workbook>
</file>

<file path=xl/sharedStrings.xml><?xml version="1.0" encoding="utf-8"?>
<sst xmlns="http://schemas.openxmlformats.org/spreadsheetml/2006/main" count="72" uniqueCount="72">
  <si>
    <t>Поступило за отчетный период</t>
  </si>
  <si>
    <t>Приложение №1</t>
  </si>
  <si>
    <t>к отчету по дому ул.Боровая, 10</t>
  </si>
  <si>
    <t xml:space="preserve">   </t>
  </si>
  <si>
    <t>за 2016 год</t>
  </si>
  <si>
    <t>Содержание и техническое обслуживание общего имущества МКД:</t>
  </si>
  <si>
    <t>ОТЧЕТ ПО СОДЕРЖАНИЮ И ТЕКУЩЕМУ РЕМОНТУ</t>
  </si>
  <si>
    <t>4. Расходы по содержание общего имущества МКД</t>
  </si>
  <si>
    <t xml:space="preserve">7. Всего расходов  за период  </t>
  </si>
  <si>
    <t>начислено</t>
  </si>
  <si>
    <t>Наличие мусоропровода: нет</t>
  </si>
  <si>
    <t>Наличие лифтов:нет</t>
  </si>
  <si>
    <t>3. Расходы на управление МКД (тариф)</t>
  </si>
  <si>
    <t xml:space="preserve">ИТОГО расходов на управление МКД </t>
  </si>
  <si>
    <t xml:space="preserve">ИТОГО расходов на содержание и обслуживание МКД </t>
  </si>
  <si>
    <t>ИТОГО расходы на коммунальные ресурсы для содержания ОИ</t>
  </si>
  <si>
    <t xml:space="preserve">Горячая вода на содержание ОИ («РСО»)                                                                        </t>
  </si>
  <si>
    <t>5. Расходы на текущий ремонт</t>
  </si>
  <si>
    <t>6. Расходы на коммунальные ресурсы для содержания ОИ ( ф.28)</t>
  </si>
  <si>
    <t>7. Прочие расходы</t>
  </si>
  <si>
    <t>ИТОГО прочие расходы</t>
  </si>
  <si>
    <t>в т.ч. ОИ</t>
  </si>
  <si>
    <t xml:space="preserve">    Поступление по услугам </t>
  </si>
  <si>
    <t>Сотрудник</t>
  </si>
  <si>
    <t>в т.ч. приборы учета</t>
  </si>
  <si>
    <t>по адресу: ул. Боровая,18</t>
  </si>
  <si>
    <t xml:space="preserve"> оплачиваемая площадь: 1843,20 кв.м.</t>
  </si>
  <si>
    <t>ИТОГО расходы на текущий ремонт</t>
  </si>
  <si>
    <t>Общественный контроль(вознаграждение домкома)</t>
  </si>
  <si>
    <t xml:space="preserve">Отведение сточных  вод на содержание ОИ («РСО»)                                                                    </t>
  </si>
  <si>
    <t>ХВС на содержание ОИ («РСО")</t>
  </si>
  <si>
    <t xml:space="preserve">Электроэнергия на содержание ОИ («РСО»)  </t>
  </si>
  <si>
    <t xml:space="preserve">2. Начисления и поступления </t>
  </si>
  <si>
    <t>Собираемость</t>
  </si>
  <si>
    <t>общая площадь:2301,90 кв.м.</t>
  </si>
  <si>
    <t>покраска детской площадки (материалы,работа)</t>
  </si>
  <si>
    <t>установка ограждения с детской площадкой</t>
  </si>
  <si>
    <t>период: год</t>
  </si>
  <si>
    <t>1. Средства на счете дома на 01.01.2019г.</t>
  </si>
  <si>
    <t>с-до на 01.01.2019 г.</t>
  </si>
  <si>
    <t>Задолженность на 01.01.2020г.</t>
  </si>
  <si>
    <t xml:space="preserve">8. Средства на счете дома на 01.01.2020г.  </t>
  </si>
  <si>
    <t>ремонт качели (работа) на детской площадке</t>
  </si>
  <si>
    <t>укрепление отмостки ( материалы, работа)</t>
  </si>
  <si>
    <t>установка спинок лавочек</t>
  </si>
  <si>
    <t>ремонт контейнера ТБО (работа, транспортировка, материалы)</t>
  </si>
  <si>
    <t>заполнение песочницы песком</t>
  </si>
  <si>
    <t>покос травы</t>
  </si>
  <si>
    <t>побелка бордюров</t>
  </si>
  <si>
    <t>покраска детской площадки( краска,кисти)</t>
  </si>
  <si>
    <t>верхонки,перчатки</t>
  </si>
  <si>
    <t>вывоз мусора(субботник)</t>
  </si>
  <si>
    <t>ремонт плитки (подъезда)</t>
  </si>
  <si>
    <t>брус на детскую площадку</t>
  </si>
  <si>
    <t>ремонт тачки(колесо)</t>
  </si>
  <si>
    <t>очистка приямков вентиляции подвала</t>
  </si>
  <si>
    <t>мешки для мусора</t>
  </si>
  <si>
    <t>метал.лопата</t>
  </si>
  <si>
    <t>услуги юриста</t>
  </si>
  <si>
    <t>ремонт магистральной сети РВС (работа ,материалы и запчасти)</t>
  </si>
  <si>
    <t>Промывка системы отопления</t>
  </si>
  <si>
    <t>Очистка снега погрузчиком</t>
  </si>
  <si>
    <t>Очистка снега автовышкой</t>
  </si>
  <si>
    <r>
      <t xml:space="preserve"> Количество подъездов:  3                                       </t>
    </r>
    <r>
      <rPr>
        <b/>
        <sz val="14"/>
        <rFont val="Arial Cyr"/>
        <family val="0"/>
      </rPr>
      <t xml:space="preserve">       тариф 14,42</t>
    </r>
  </si>
  <si>
    <t xml:space="preserve">Услуги управления МКД (ООО"Время перемен")                                                                    </t>
  </si>
  <si>
    <t xml:space="preserve">Налог (ИФНС №1)                                                                                                                      </t>
  </si>
  <si>
    <t xml:space="preserve">Аварийная служба (МКУ "Бийская служба спасения")                                                                      </t>
  </si>
  <si>
    <t xml:space="preserve">Услуги паспортной службы ("ЕИРКЦ")                                                                                  </t>
  </si>
  <si>
    <t xml:space="preserve">Услуги по оказанию подомового учета  ("ЕИРКЦ")                                                              </t>
  </si>
  <si>
    <t xml:space="preserve">Информационное и расчетное обслуживание ("ЕИРКЦ")                                   </t>
  </si>
  <si>
    <t xml:space="preserve">Услуги по приему денежных средств ("Система город")                                    </t>
  </si>
  <si>
    <t xml:space="preserve">Обслуживание инженерных систем, строительных конструкций, помещений общего пользования, придомовой территории.(в том числе дворник, техничка, сантехник, электрик)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</si>
</sst>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u val="single"/>
      <sz val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justify" vertical="justify"/>
    </xf>
    <xf numFmtId="0" fontId="2" fillId="0" borderId="0" xfId="0" applyFont="1" applyAlignment="1">
      <alignment horizontal="left"/>
    </xf>
    <xf numFmtId="4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left"/>
    </xf>
    <xf numFmtId="0" fontId="4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0" xfId="0" applyFont="1" applyAlignment="1">
      <alignment horizontal="center"/>
    </xf>
    <xf numFmtId="4" fontId="3" fillId="0" borderId="21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left"/>
    </xf>
    <xf numFmtId="0" fontId="4" fillId="0" borderId="16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left"/>
    </xf>
    <xf numFmtId="2" fontId="4" fillId="0" borderId="0" xfId="0" applyNumberFormat="1" applyFont="1" applyAlignment="1">
      <alignment/>
    </xf>
    <xf numFmtId="0" fontId="42" fillId="0" borderId="18" xfId="0" applyFont="1" applyBorder="1" applyAlignment="1">
      <alignment horizontal="left"/>
    </xf>
    <xf numFmtId="0" fontId="42" fillId="0" borderId="17" xfId="0" applyFont="1" applyBorder="1" applyAlignment="1">
      <alignment/>
    </xf>
    <xf numFmtId="2" fontId="4" fillId="0" borderId="21" xfId="0" applyNumberFormat="1" applyFont="1" applyBorder="1" applyAlignment="1">
      <alignment horizontal="right"/>
    </xf>
    <xf numFmtId="2" fontId="3" fillId="0" borderId="21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1" xfId="0" applyNumberFormat="1" applyFont="1" applyBorder="1" applyAlignment="1">
      <alignment/>
    </xf>
    <xf numFmtId="2" fontId="4" fillId="0" borderId="21" xfId="0" applyNumberFormat="1" applyFont="1" applyBorder="1" applyAlignment="1">
      <alignment horizontal="right" vertical="justify"/>
    </xf>
    <xf numFmtId="2" fontId="3" fillId="0" borderId="21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2" fontId="0" fillId="0" borderId="20" xfId="0" applyNumberFormat="1" applyBorder="1" applyAlignment="1">
      <alignment/>
    </xf>
    <xf numFmtId="2" fontId="0" fillId="0" borderId="17" xfId="0" applyNumberFormat="1" applyBorder="1" applyAlignment="1">
      <alignment/>
    </xf>
    <xf numFmtId="0" fontId="4" fillId="0" borderId="18" xfId="0" applyFont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16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 horizontal="justify" vertical="justify"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4" fontId="3" fillId="0" borderId="18" xfId="0" applyNumberFormat="1" applyFont="1" applyBorder="1" applyAlignment="1">
      <alignment horizontal="left"/>
    </xf>
    <xf numFmtId="4" fontId="3" fillId="0" borderId="21" xfId="0" applyNumberFormat="1" applyFont="1" applyBorder="1" applyAlignment="1">
      <alignment horizontal="center"/>
    </xf>
    <xf numFmtId="0" fontId="3" fillId="0" borderId="0" xfId="0" applyFont="1" applyAlignment="1">
      <alignment/>
    </xf>
    <xf numFmtId="4" fontId="3" fillId="0" borderId="21" xfId="0" applyNumberFormat="1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0" fillId="0" borderId="22" xfId="0" applyBorder="1" applyAlignment="1">
      <alignment wrapText="1"/>
    </xf>
    <xf numFmtId="0" fontId="0" fillId="0" borderId="16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7" xfId="0" applyBorder="1" applyAlignment="1">
      <alignment horizontal="left"/>
    </xf>
    <xf numFmtId="0" fontId="3" fillId="0" borderId="16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7" xfId="0" applyFont="1" applyBorder="1" applyAlignment="1">
      <alignment/>
    </xf>
    <xf numFmtId="4" fontId="4" fillId="0" borderId="21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23" xfId="0" applyFont="1" applyBorder="1" applyAlignment="1">
      <alignment/>
    </xf>
    <xf numFmtId="10" fontId="3" fillId="0" borderId="16" xfId="0" applyNumberFormat="1" applyFont="1" applyBorder="1" applyAlignment="1">
      <alignment horizontal="right"/>
    </xf>
    <xf numFmtId="10" fontId="3" fillId="0" borderId="17" xfId="0" applyNumberFormat="1" applyFont="1" applyBorder="1" applyAlignment="1">
      <alignment horizontal="right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75;&#1091;&#1082;\Desktop\&#1054;&#1090;&#1095;&#1077;&#1090;&#1099;%20&#1077;&#1078;&#1077;&#1084;&#1077;&#1089;&#1103;&#1095;&#1085;&#1099;&#1077;%20&#1087;&#1086;%20&#1076;&#1086;&#1084;&#1072;&#1084;\&#1086;&#1090;&#1095;&#1077;&#1090;&#1099;%20%20&#1087;&#1086;%20&#1076;&#1086;&#1084;&#1072;&#1084;%202019\&#1086;&#1090;&#1095;&#1077;&#1090;&#1099;%20&#1079;&#1072;%20&#1086;&#1082;&#1090;&#1103;&#1073;&#1088;&#1100;\&#1054;&#1090;&#1095;&#1077;&#1090;%20&#1087;&#1086;%20&#1076;&#1086;&#1084;&#1091;%20&#1041;&#1086;&#1088;&#1086;&#1074;&#1072;&#1103;,18,%20%2010&#1089;&#1072;&#1081;&#1090;.%20ls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>
            <v>34032.75</v>
          </cell>
          <cell r="C11">
            <v>37386.79</v>
          </cell>
        </row>
        <row r="15">
          <cell r="B15">
            <v>50</v>
          </cell>
        </row>
        <row r="17">
          <cell r="D17">
            <v>2580.48</v>
          </cell>
        </row>
        <row r="18">
          <cell r="D18">
            <v>331.776</v>
          </cell>
        </row>
        <row r="23">
          <cell r="D23">
            <v>1032.1920000000002</v>
          </cell>
        </row>
        <row r="24">
          <cell r="D24">
            <v>313.34400000000005</v>
          </cell>
        </row>
        <row r="25">
          <cell r="D25">
            <v>41.82</v>
          </cell>
        </row>
        <row r="27">
          <cell r="D27">
            <v>833.21</v>
          </cell>
        </row>
        <row r="28">
          <cell r="D28">
            <v>13897.728000000001</v>
          </cell>
        </row>
        <row r="41">
          <cell r="D41">
            <v>1126.9</v>
          </cell>
        </row>
        <row r="42">
          <cell r="D42">
            <v>205.3</v>
          </cell>
        </row>
        <row r="43">
          <cell r="D43">
            <v>98.49</v>
          </cell>
        </row>
        <row r="44">
          <cell r="D44">
            <v>1817.51</v>
          </cell>
        </row>
        <row r="48">
          <cell r="D48">
            <v>3400</v>
          </cell>
        </row>
        <row r="50">
          <cell r="D50">
            <v>7600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"/>
  <sheetViews>
    <sheetView tabSelected="1" zoomScalePageLayoutView="0" workbookViewId="0" topLeftCell="A46">
      <selection activeCell="D77" sqref="D77"/>
    </sheetView>
  </sheetViews>
  <sheetFormatPr defaultColWidth="9.00390625" defaultRowHeight="12.75"/>
  <cols>
    <col min="1" max="2" width="26.375" style="0" customWidth="1"/>
    <col min="3" max="3" width="47.875" style="0" customWidth="1"/>
    <col min="4" max="4" width="22.125" style="0" customWidth="1"/>
  </cols>
  <sheetData>
    <row r="1" spans="1:10" ht="18">
      <c r="A1" s="50" t="s">
        <v>6</v>
      </c>
      <c r="B1" s="50"/>
      <c r="C1" s="50"/>
      <c r="D1" s="50"/>
      <c r="E1" s="16"/>
      <c r="F1" s="16"/>
      <c r="G1" s="16"/>
      <c r="H1" s="16"/>
      <c r="I1" s="16"/>
      <c r="J1" s="16"/>
    </row>
    <row r="2" spans="1:10" ht="18">
      <c r="A2" s="50" t="s">
        <v>25</v>
      </c>
      <c r="B2" s="50"/>
      <c r="C2" s="50"/>
      <c r="D2" s="16"/>
      <c r="E2" s="16"/>
      <c r="F2" s="16"/>
      <c r="G2" s="16"/>
      <c r="H2" s="16"/>
      <c r="I2" s="16"/>
      <c r="J2" s="16"/>
    </row>
    <row r="3" spans="1:10" ht="18">
      <c r="A3" s="50" t="s">
        <v>37</v>
      </c>
      <c r="B3" s="50"/>
      <c r="C3" s="50"/>
      <c r="D3" s="16"/>
      <c r="E3" s="16"/>
      <c r="F3" s="16"/>
      <c r="G3" s="16"/>
      <c r="H3" s="16"/>
      <c r="I3" s="16"/>
      <c r="J3" s="16"/>
    </row>
    <row r="4" spans="1:10" ht="18">
      <c r="A4" s="70" t="s">
        <v>63</v>
      </c>
      <c r="B4" s="70"/>
      <c r="C4" s="71"/>
      <c r="D4" s="71"/>
      <c r="E4" s="18"/>
      <c r="F4" s="18"/>
      <c r="G4" s="18"/>
      <c r="H4" s="18"/>
      <c r="I4" s="18"/>
      <c r="J4" s="18"/>
    </row>
    <row r="5" spans="1:10" ht="15.75">
      <c r="A5" s="14" t="s">
        <v>10</v>
      </c>
      <c r="B5" s="14"/>
      <c r="C5" s="14" t="s">
        <v>26</v>
      </c>
      <c r="D5" s="12"/>
      <c r="E5" s="12"/>
      <c r="F5" s="18"/>
      <c r="G5" s="12"/>
      <c r="H5" s="12"/>
      <c r="I5" s="12"/>
      <c r="J5" s="12"/>
    </row>
    <row r="6" spans="1:3" ht="15.75" customHeight="1">
      <c r="A6" s="13" t="s">
        <v>11</v>
      </c>
      <c r="B6" s="13"/>
      <c r="C6" s="13" t="s">
        <v>34</v>
      </c>
    </row>
    <row r="7" spans="1:4" ht="15.75">
      <c r="A7" s="59" t="s">
        <v>38</v>
      </c>
      <c r="B7" s="59"/>
      <c r="C7" s="59"/>
      <c r="D7" s="9">
        <v>-331162.19</v>
      </c>
    </row>
    <row r="8" spans="2:4" ht="15" customHeight="1">
      <c r="B8" s="45"/>
      <c r="C8" s="45"/>
      <c r="D8" s="24"/>
    </row>
    <row r="9" spans="1:10" ht="16.5" thickBot="1">
      <c r="A9" s="72" t="s">
        <v>32</v>
      </c>
      <c r="B9" s="72"/>
      <c r="C9" s="72"/>
      <c r="D9" s="72"/>
      <c r="E9" s="1"/>
      <c r="F9" s="1"/>
      <c r="G9" s="1"/>
      <c r="H9" s="1"/>
      <c r="I9" s="1"/>
      <c r="J9" s="1"/>
    </row>
    <row r="10" spans="1:4" ht="33.75" customHeight="1">
      <c r="A10" s="3" t="s">
        <v>39</v>
      </c>
      <c r="B10" s="22" t="s">
        <v>9</v>
      </c>
      <c r="C10" s="4" t="s">
        <v>0</v>
      </c>
      <c r="D10" s="5" t="s">
        <v>40</v>
      </c>
    </row>
    <row r="11" spans="1:4" ht="19.5" customHeight="1" thickBot="1">
      <c r="A11" s="8">
        <v>-240424.81</v>
      </c>
      <c r="B11" s="25">
        <f>293218.29+'[1]Лист1'!$B$11+65279.88</f>
        <v>392530.92</v>
      </c>
      <c r="C11" s="11">
        <f>257228.08+'[1]Лист1'!$C$11+67859.83</f>
        <v>362474.7</v>
      </c>
      <c r="D11" s="10">
        <f>A11-B11+C11</f>
        <v>-270481.02999999997</v>
      </c>
    </row>
    <row r="12" spans="1:5" ht="19.5" customHeight="1">
      <c r="A12" s="7"/>
      <c r="B12" s="7" t="s">
        <v>33</v>
      </c>
      <c r="C12" s="73">
        <f>C11/B11*1</f>
        <v>0.9234296752979358</v>
      </c>
      <c r="D12" s="74"/>
      <c r="E12" s="44"/>
    </row>
    <row r="13" spans="1:4" ht="19.5" customHeight="1">
      <c r="A13" s="7"/>
      <c r="B13" s="7"/>
      <c r="C13" s="17"/>
      <c r="D13" s="17"/>
    </row>
    <row r="14" spans="1:4" ht="19.5" customHeight="1">
      <c r="A14" s="58" t="s">
        <v>22</v>
      </c>
      <c r="B14" s="58"/>
      <c r="C14" s="17"/>
      <c r="D14" s="17"/>
    </row>
    <row r="15" spans="1:4" ht="19.5" customHeight="1">
      <c r="A15" s="25" t="s">
        <v>23</v>
      </c>
      <c r="B15" s="25">
        <f>450+'[1]Лист1'!$B$15+100</f>
        <v>600</v>
      </c>
      <c r="C15" s="17"/>
      <c r="D15" s="17"/>
    </row>
    <row r="16" spans="1:4" ht="33.75" customHeight="1">
      <c r="A16" s="57" t="s">
        <v>12</v>
      </c>
      <c r="B16" s="57"/>
      <c r="C16" s="57"/>
      <c r="D16" s="17"/>
    </row>
    <row r="17" spans="1:4" ht="19.5" customHeight="1">
      <c r="A17" s="69" t="s">
        <v>64</v>
      </c>
      <c r="B17" s="69"/>
      <c r="C17" s="69"/>
      <c r="D17" s="35">
        <f>23224.32+'[1]Лист1'!$D$17+5160.96</f>
        <v>30965.76</v>
      </c>
    </row>
    <row r="18" spans="1:4" ht="19.5" customHeight="1">
      <c r="A18" s="69" t="s">
        <v>65</v>
      </c>
      <c r="B18" s="69"/>
      <c r="C18" s="69"/>
      <c r="D18" s="35">
        <f>2986.02+'[1]Лист1'!$D$18+663.56</f>
        <v>3981.3559999999998</v>
      </c>
    </row>
    <row r="19" spans="1:4" ht="19.5" customHeight="1">
      <c r="A19" s="60" t="s">
        <v>13</v>
      </c>
      <c r="B19" s="60"/>
      <c r="C19" s="60"/>
      <c r="D19" s="36">
        <f>D18+D17</f>
        <v>34947.115999999995</v>
      </c>
    </row>
    <row r="20" spans="1:4" ht="11.25" customHeight="1">
      <c r="A20" s="26"/>
      <c r="B20" s="26"/>
      <c r="C20" s="26"/>
      <c r="D20" s="37"/>
    </row>
    <row r="21" spans="1:4" ht="18" customHeight="1">
      <c r="A21" s="61" t="s">
        <v>7</v>
      </c>
      <c r="B21" s="61"/>
      <c r="C21" s="61"/>
      <c r="D21" s="32"/>
    </row>
    <row r="22" spans="1:4" ht="17.25" customHeight="1">
      <c r="A22" s="51"/>
      <c r="B22" s="52"/>
      <c r="C22" s="53"/>
      <c r="D22" s="38"/>
    </row>
    <row r="23" spans="1:4" ht="18.75" customHeight="1">
      <c r="A23" s="51" t="s">
        <v>66</v>
      </c>
      <c r="B23" s="52"/>
      <c r="C23" s="53"/>
      <c r="D23" s="38">
        <f>9289.71+'[1]Лист1'!$D$23+2064.38</f>
        <v>12386.282</v>
      </c>
    </row>
    <row r="24" spans="1:4" ht="18.75" customHeight="1">
      <c r="A24" s="51" t="s">
        <v>67</v>
      </c>
      <c r="B24" s="52"/>
      <c r="C24" s="53"/>
      <c r="D24" s="38">
        <f>2820.06+'[1]Лист1'!$D$24+626.68</f>
        <v>3760.084</v>
      </c>
    </row>
    <row r="25" spans="1:4" ht="17.25" customHeight="1">
      <c r="A25" s="27" t="s">
        <v>68</v>
      </c>
      <c r="B25" s="28"/>
      <c r="C25" s="30"/>
      <c r="D25" s="38">
        <f>376.38+'[1]Лист1'!$D$25+83.64</f>
        <v>501.84</v>
      </c>
    </row>
    <row r="26" spans="1:4" ht="18.75" customHeight="1">
      <c r="A26" s="51" t="s">
        <v>69</v>
      </c>
      <c r="B26" s="52"/>
      <c r="C26" s="53"/>
      <c r="D26" s="38">
        <v>9027.71</v>
      </c>
    </row>
    <row r="27" spans="1:5" ht="16.5" customHeight="1">
      <c r="A27" s="51" t="s">
        <v>70</v>
      </c>
      <c r="B27" s="52"/>
      <c r="C27" s="53"/>
      <c r="D27" s="38">
        <f>6007.88+'[1]Лист1'!$D$27+1791.58</f>
        <v>8632.67</v>
      </c>
      <c r="E27" s="6"/>
    </row>
    <row r="28" spans="1:4" s="15" customFormat="1" ht="36" customHeight="1">
      <c r="A28" s="54" t="s">
        <v>71</v>
      </c>
      <c r="B28" s="55"/>
      <c r="C28" s="56"/>
      <c r="D28" s="39">
        <f>125079.57+'[1]Лист1'!$D$28+27795.46</f>
        <v>166772.758</v>
      </c>
    </row>
    <row r="29" spans="1:4" ht="18" customHeight="1">
      <c r="A29" s="63"/>
      <c r="B29" s="64"/>
      <c r="C29" s="65"/>
      <c r="D29" s="38"/>
    </row>
    <row r="30" spans="1:4" ht="17.25" customHeight="1">
      <c r="A30" s="66" t="s">
        <v>14</v>
      </c>
      <c r="B30" s="67"/>
      <c r="C30" s="68"/>
      <c r="D30" s="40">
        <f>D29+D28+D27+D26+D25+D24+D23</f>
        <v>201081.344</v>
      </c>
    </row>
    <row r="31" spans="1:4" ht="21.75" customHeight="1">
      <c r="A31" s="21" t="s">
        <v>17</v>
      </c>
      <c r="B31" s="21"/>
      <c r="C31" s="21"/>
      <c r="D31" s="47"/>
    </row>
    <row r="32" spans="1:4" ht="21.75" customHeight="1">
      <c r="A32" s="31" t="s">
        <v>35</v>
      </c>
      <c r="B32" s="31"/>
      <c r="C32" s="21"/>
      <c r="D32" s="38">
        <v>271</v>
      </c>
    </row>
    <row r="33" spans="1:4" ht="21.75" customHeight="1">
      <c r="A33" s="31" t="s">
        <v>36</v>
      </c>
      <c r="B33" s="31"/>
      <c r="C33" s="21"/>
      <c r="D33" s="38">
        <v>3132.1</v>
      </c>
    </row>
    <row r="34" spans="1:4" ht="21.75" customHeight="1">
      <c r="A34" s="31" t="s">
        <v>42</v>
      </c>
      <c r="B34" s="21"/>
      <c r="C34" s="33"/>
      <c r="D34" s="38">
        <v>300</v>
      </c>
    </row>
    <row r="35" spans="1:4" s="13" customFormat="1" ht="18.75" customHeight="1">
      <c r="A35" s="27" t="s">
        <v>43</v>
      </c>
      <c r="B35" s="28"/>
      <c r="C35" s="34"/>
      <c r="D35" s="38">
        <v>1058</v>
      </c>
    </row>
    <row r="36" spans="1:4" s="13" customFormat="1" ht="18.75" customHeight="1">
      <c r="A36" s="27" t="s">
        <v>44</v>
      </c>
      <c r="B36" s="28"/>
      <c r="C36" s="34"/>
      <c r="D36" s="38">
        <v>947</v>
      </c>
    </row>
    <row r="37" spans="1:4" s="13" customFormat="1" ht="18.75" customHeight="1">
      <c r="A37" s="27" t="s">
        <v>45</v>
      </c>
      <c r="B37" s="28"/>
      <c r="C37" s="34"/>
      <c r="D37" s="38">
        <v>1348.7</v>
      </c>
    </row>
    <row r="38" spans="1:4" s="13" customFormat="1" ht="18.75" customHeight="1">
      <c r="A38" s="27" t="s">
        <v>46</v>
      </c>
      <c r="B38" s="28"/>
      <c r="C38" s="29"/>
      <c r="D38" s="38">
        <v>516.17</v>
      </c>
    </row>
    <row r="39" spans="1:4" ht="17.25" customHeight="1">
      <c r="A39" s="31" t="s">
        <v>47</v>
      </c>
      <c r="B39" s="21"/>
      <c r="C39" s="33"/>
      <c r="D39" s="38">
        <v>2357</v>
      </c>
    </row>
    <row r="40" spans="1:4" ht="21.75" customHeight="1">
      <c r="A40" s="27" t="s">
        <v>48</v>
      </c>
      <c r="B40" s="28"/>
      <c r="C40" s="34"/>
      <c r="D40" s="38">
        <v>845</v>
      </c>
    </row>
    <row r="41" spans="1:4" ht="15.75">
      <c r="A41" s="27" t="s">
        <v>49</v>
      </c>
      <c r="B41" s="28"/>
      <c r="C41" s="34"/>
      <c r="D41" s="38">
        <v>5397.23</v>
      </c>
    </row>
    <row r="42" spans="1:4" ht="15.75">
      <c r="A42" s="27" t="s">
        <v>50</v>
      </c>
      <c r="B42" s="28"/>
      <c r="C42" s="34"/>
      <c r="D42" s="38">
        <v>229.2</v>
      </c>
    </row>
    <row r="43" spans="1:4" ht="18.75" customHeight="1">
      <c r="A43" s="27" t="s">
        <v>51</v>
      </c>
      <c r="B43" s="28"/>
      <c r="C43" s="29"/>
      <c r="D43" s="38">
        <v>1848.26</v>
      </c>
    </row>
    <row r="44" spans="1:4" ht="15.75">
      <c r="A44" s="31" t="s">
        <v>52</v>
      </c>
      <c r="B44" s="21"/>
      <c r="C44" s="33"/>
      <c r="D44" s="38">
        <v>1500</v>
      </c>
    </row>
    <row r="45" spans="1:4" ht="14.25" customHeight="1">
      <c r="A45" s="27" t="s">
        <v>53</v>
      </c>
      <c r="B45" s="28"/>
      <c r="C45" s="34"/>
      <c r="D45" s="38">
        <v>1511.42</v>
      </c>
    </row>
    <row r="46" spans="1:4" ht="21.75" customHeight="1">
      <c r="A46" s="27" t="s">
        <v>54</v>
      </c>
      <c r="B46" s="28"/>
      <c r="C46" s="34"/>
      <c r="D46" s="38">
        <v>128.57</v>
      </c>
    </row>
    <row r="47" spans="1:4" ht="24.75" customHeight="1">
      <c r="A47" s="27" t="s">
        <v>55</v>
      </c>
      <c r="B47" s="28"/>
      <c r="C47" s="34"/>
      <c r="D47" s="38">
        <v>450</v>
      </c>
    </row>
    <row r="48" spans="1:4" s="13" customFormat="1" ht="15.75">
      <c r="A48" s="27" t="s">
        <v>56</v>
      </c>
      <c r="B48" s="28"/>
      <c r="C48" s="34"/>
      <c r="D48" s="38">
        <v>120.41</v>
      </c>
    </row>
    <row r="49" spans="1:4" s="13" customFormat="1" ht="15">
      <c r="A49" s="27" t="s">
        <v>57</v>
      </c>
      <c r="B49" s="28"/>
      <c r="C49" s="29"/>
      <c r="D49" s="38">
        <v>80</v>
      </c>
    </row>
    <row r="50" spans="1:4" s="13" customFormat="1" ht="15">
      <c r="A50" s="48" t="s">
        <v>59</v>
      </c>
      <c r="B50" s="48"/>
      <c r="C50" s="48"/>
      <c r="D50" s="38">
        <v>3633.5</v>
      </c>
    </row>
    <row r="51" spans="1:4" s="13" customFormat="1" ht="15">
      <c r="A51" s="48"/>
      <c r="B51" s="48"/>
      <c r="C51" s="48"/>
      <c r="D51" s="38"/>
    </row>
    <row r="52" spans="1:4" s="13" customFormat="1" ht="15">
      <c r="A52" s="48"/>
      <c r="B52" s="48"/>
      <c r="C52" s="48"/>
      <c r="D52" s="38"/>
    </row>
    <row r="53" spans="1:4" s="13" customFormat="1" ht="15">
      <c r="A53" s="48"/>
      <c r="B53" s="48"/>
      <c r="C53" s="48"/>
      <c r="D53" s="38"/>
    </row>
    <row r="54" spans="1:4" s="13" customFormat="1" ht="15.75">
      <c r="A54" s="31"/>
      <c r="B54" s="21"/>
      <c r="C54" s="33"/>
      <c r="D54" s="38"/>
    </row>
    <row r="55" spans="1:4" ht="15.75">
      <c r="A55" s="19" t="s">
        <v>27</v>
      </c>
      <c r="B55" s="23"/>
      <c r="C55" s="20"/>
      <c r="D55" s="40">
        <f>D54+D53+D52+D51+D50+D49+D48+D47+D46+D45+D44+D43+D42+D41+D40+D39+D38+D37+D36+D35+D34+D33+D32</f>
        <v>25673.559999999998</v>
      </c>
    </row>
    <row r="56" spans="1:4" ht="15.75">
      <c r="A56" s="21" t="s">
        <v>18</v>
      </c>
      <c r="B56" s="21"/>
      <c r="C56" s="21"/>
      <c r="D56" s="46"/>
    </row>
    <row r="57" spans="1:4" ht="15">
      <c r="A57" s="27" t="s">
        <v>16</v>
      </c>
      <c r="B57" s="28"/>
      <c r="C57" s="29"/>
      <c r="D57" s="38">
        <f>9933.12+'[1]Лист1'!$D$41+2253.76</f>
        <v>13313.78</v>
      </c>
    </row>
    <row r="58" spans="1:4" ht="15">
      <c r="A58" s="27" t="s">
        <v>29</v>
      </c>
      <c r="B58" s="28"/>
      <c r="C58" s="29"/>
      <c r="D58" s="38">
        <f>1840.08+'[1]Лист1'!$D$42+410.56</f>
        <v>2455.94</v>
      </c>
    </row>
    <row r="59" spans="1:4" ht="15">
      <c r="A59" s="27" t="s">
        <v>30</v>
      </c>
      <c r="B59" s="28"/>
      <c r="C59" s="29"/>
      <c r="D59" s="38">
        <f>873.59+'[1]Лист1'!$D$43+197.02</f>
        <v>1169.1000000000001</v>
      </c>
    </row>
    <row r="60" spans="1:4" ht="15">
      <c r="A60" s="27" t="s">
        <v>31</v>
      </c>
      <c r="B60" s="28"/>
      <c r="C60" s="30"/>
      <c r="D60" s="38">
        <f>15897.09+'[1]Лист1'!$D$44+3635.02</f>
        <v>21349.62</v>
      </c>
    </row>
    <row r="61" spans="1:4" ht="15">
      <c r="A61" s="27"/>
      <c r="B61" s="28"/>
      <c r="C61" s="29"/>
      <c r="D61" s="38"/>
    </row>
    <row r="62" spans="1:4" ht="15.75">
      <c r="A62" s="19" t="s">
        <v>15</v>
      </c>
      <c r="B62" s="23"/>
      <c r="C62" s="20"/>
      <c r="D62" s="40">
        <f>D61+D60+D59++D57</f>
        <v>35832.5</v>
      </c>
    </row>
    <row r="63" spans="1:4" ht="15.75">
      <c r="A63" s="21" t="s">
        <v>19</v>
      </c>
      <c r="B63" s="21"/>
      <c r="C63" s="21"/>
      <c r="D63" s="46"/>
    </row>
    <row r="64" spans="1:4" ht="15">
      <c r="A64" s="27" t="s">
        <v>28</v>
      </c>
      <c r="B64" s="28"/>
      <c r="C64" s="29"/>
      <c r="D64" s="38">
        <f>30600+'[1]Лист1'!$D$48+6800</f>
        <v>40800</v>
      </c>
    </row>
    <row r="65" spans="1:4" ht="15">
      <c r="A65" s="27"/>
      <c r="B65" s="28"/>
      <c r="C65" s="29"/>
      <c r="D65" s="38">
        <v>0</v>
      </c>
    </row>
    <row r="66" spans="1:4" ht="15">
      <c r="A66" s="27" t="s">
        <v>60</v>
      </c>
      <c r="B66" s="28"/>
      <c r="C66" s="29"/>
      <c r="D66" s="38">
        <v>5000</v>
      </c>
    </row>
    <row r="67" spans="1:4" ht="15">
      <c r="A67" s="27" t="s">
        <v>61</v>
      </c>
      <c r="B67" s="28"/>
      <c r="C67" s="29"/>
      <c r="D67" s="38">
        <v>2782</v>
      </c>
    </row>
    <row r="68" spans="1:4" ht="15">
      <c r="A68" s="27" t="s">
        <v>62</v>
      </c>
      <c r="B68" s="28"/>
      <c r="C68" s="29"/>
      <c r="D68" s="38">
        <v>2200</v>
      </c>
    </row>
    <row r="69" spans="1:4" ht="15">
      <c r="A69" s="27"/>
      <c r="B69" s="28"/>
      <c r="C69" s="29"/>
      <c r="D69" s="38"/>
    </row>
    <row r="70" spans="1:4" ht="15">
      <c r="A70" s="27"/>
      <c r="B70" s="28"/>
      <c r="C70" s="29"/>
      <c r="D70" s="38"/>
    </row>
    <row r="71" spans="1:4" ht="15">
      <c r="A71" s="27" t="s">
        <v>58</v>
      </c>
      <c r="B71" s="28"/>
      <c r="C71" s="30"/>
      <c r="D71" s="38">
        <f>'[1]Лист1'!$D$50+7100</f>
        <v>14700</v>
      </c>
    </row>
    <row r="72" spans="1:4" ht="15.75">
      <c r="A72" s="19" t="s">
        <v>20</v>
      </c>
      <c r="B72" s="23"/>
      <c r="C72" s="20"/>
      <c r="D72" s="40">
        <f>D71+D70+D69+D68+D67+D66+D65+D64</f>
        <v>65482</v>
      </c>
    </row>
    <row r="73" spans="1:4" ht="15">
      <c r="A73" s="62"/>
      <c r="B73" s="62"/>
      <c r="C73" s="62"/>
      <c r="D73" s="41"/>
    </row>
    <row r="74" spans="1:4" ht="15.75">
      <c r="A74" s="49" t="s">
        <v>8</v>
      </c>
      <c r="B74" s="49"/>
      <c r="C74" s="49"/>
      <c r="D74" s="42">
        <f>D72+D62+D55+D30+D19</f>
        <v>363016.51999999996</v>
      </c>
    </row>
    <row r="75" spans="1:4" ht="15.75">
      <c r="A75" s="1"/>
      <c r="B75" s="1"/>
      <c r="C75" s="2"/>
      <c r="D75" s="42"/>
    </row>
    <row r="76" spans="1:4" ht="15.75">
      <c r="A76" s="49" t="s">
        <v>41</v>
      </c>
      <c r="B76" s="49"/>
      <c r="C76" s="49"/>
      <c r="D76" s="43">
        <v>-361160.23</v>
      </c>
    </row>
    <row r="77" spans="1:4" ht="15.75">
      <c r="A77" s="24" t="s">
        <v>21</v>
      </c>
      <c r="B77" s="13"/>
      <c r="C77" s="13"/>
      <c r="D77" s="43">
        <v>-27518.39</v>
      </c>
    </row>
    <row r="78" spans="1:4" ht="15.75">
      <c r="A78" s="24" t="s">
        <v>24</v>
      </c>
      <c r="B78" s="13"/>
      <c r="C78" s="13"/>
      <c r="D78" s="43">
        <v>-4628.4</v>
      </c>
    </row>
    <row r="79" spans="1:4" ht="15.75">
      <c r="A79" s="49"/>
      <c r="B79" s="49"/>
      <c r="C79" s="49"/>
      <c r="D79" s="43"/>
    </row>
  </sheetData>
  <sheetProtection/>
  <mergeCells count="25">
    <mergeCell ref="A17:C17"/>
    <mergeCell ref="A18:C18"/>
    <mergeCell ref="A27:C27"/>
    <mergeCell ref="A22:C22"/>
    <mergeCell ref="A1:D1"/>
    <mergeCell ref="A4:D4"/>
    <mergeCell ref="A9:D9"/>
    <mergeCell ref="C12:D12"/>
    <mergeCell ref="A76:C76"/>
    <mergeCell ref="A74:C74"/>
    <mergeCell ref="A73:C73"/>
    <mergeCell ref="A29:C29"/>
    <mergeCell ref="A30:C30"/>
    <mergeCell ref="A23:C23"/>
    <mergeCell ref="A24:C24"/>
    <mergeCell ref="A79:C79"/>
    <mergeCell ref="A2:C2"/>
    <mergeCell ref="A3:C3"/>
    <mergeCell ref="A26:C26"/>
    <mergeCell ref="A28:C28"/>
    <mergeCell ref="A16:C16"/>
    <mergeCell ref="A14:B14"/>
    <mergeCell ref="A7:C7"/>
    <mergeCell ref="A19:C19"/>
    <mergeCell ref="A21:C21"/>
  </mergeCells>
  <printOptions/>
  <pageMargins left="0.7874015748031497" right="0.7874015748031497" top="0.31496062992125984" bottom="0.31496062992125984" header="0.5118110236220472" footer="0.5118110236220472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A9" sqref="A9:H9"/>
    </sheetView>
  </sheetViews>
  <sheetFormatPr defaultColWidth="9.00390625" defaultRowHeight="12.75"/>
  <sheetData>
    <row r="1" ht="12.75">
      <c r="K1" t="s">
        <v>1</v>
      </c>
    </row>
    <row r="2" spans="8:9" ht="12.75">
      <c r="H2" t="s">
        <v>3</v>
      </c>
      <c r="I2" t="s">
        <v>2</v>
      </c>
    </row>
    <row r="3" ht="12.75">
      <c r="K3" t="s">
        <v>4</v>
      </c>
    </row>
    <row r="7" spans="2:11" ht="12.75">
      <c r="B7" s="75" t="s">
        <v>5</v>
      </c>
      <c r="C7" s="75"/>
      <c r="D7" s="75"/>
      <c r="E7" s="75"/>
      <c r="F7" s="75"/>
      <c r="G7" s="75"/>
      <c r="H7" s="75"/>
      <c r="I7" s="75"/>
      <c r="J7" s="75"/>
      <c r="K7" s="75"/>
    </row>
    <row r="9" spans="1:8" ht="12.75">
      <c r="A9" s="75"/>
      <c r="B9" s="75"/>
      <c r="C9" s="75"/>
      <c r="D9" s="75"/>
      <c r="E9" s="75"/>
      <c r="F9" s="75"/>
      <c r="G9" s="75"/>
      <c r="H9" s="75"/>
    </row>
  </sheetData>
  <sheetProtection/>
  <mergeCells count="2">
    <mergeCell ref="B7:K7"/>
    <mergeCell ref="A9:H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гук</cp:lastModifiedBy>
  <cp:lastPrinted>2019-04-22T08:24:24Z</cp:lastPrinted>
  <dcterms:created xsi:type="dcterms:W3CDTF">2012-01-24T09:54:37Z</dcterms:created>
  <dcterms:modified xsi:type="dcterms:W3CDTF">2020-04-06T03:57:37Z</dcterms:modified>
  <cp:category/>
  <cp:version/>
  <cp:contentType/>
  <cp:contentStatus/>
</cp:coreProperties>
</file>